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ramosibi\Desktop\LIM471_DRAFT ANNUAL BUDGET 2015_2016\"/>
    </mc:Choice>
  </mc:AlternateContent>
  <workbookProtection workbookPassword="D82E" lockStructure="1"/>
  <bookViews>
    <workbookView xWindow="0" yWindow="0" windowWidth="24000" windowHeight="10428" firstSheet="1" activeTab="2"/>
  </bookViews>
  <sheets>
    <sheet name="2015_2016 TARIFFS_ELECTRICITY" sheetId="5" r:id="rId1"/>
    <sheet name="2015_2016 TARIFFS_SUNDRY" sheetId="6" r:id="rId2"/>
    <sheet name="2015_2016 TARIFFS_SUNDRY 2" sheetId="7" r:id="rId3"/>
  </sheets>
  <calcPr calcId="152511"/>
</workbook>
</file>

<file path=xl/calcChain.xml><?xml version="1.0" encoding="utf-8"?>
<calcChain xmlns="http://schemas.openxmlformats.org/spreadsheetml/2006/main">
  <c r="L164" i="7" l="1"/>
  <c r="L163" i="7"/>
  <c r="L160" i="7"/>
  <c r="L159" i="7"/>
  <c r="L143" i="7"/>
  <c r="K143" i="7"/>
  <c r="K142" i="7"/>
  <c r="L142" i="7" s="1"/>
  <c r="K141" i="7"/>
  <c r="K140" i="7"/>
  <c r="L140" i="7" s="1"/>
  <c r="K139" i="7"/>
  <c r="L139" i="7" s="1"/>
  <c r="K138" i="7"/>
  <c r="K137" i="7"/>
  <c r="K136" i="7"/>
  <c r="L136" i="7" s="1"/>
  <c r="K135" i="7"/>
  <c r="L135" i="7" s="1"/>
  <c r="L134" i="7"/>
  <c r="K134" i="7"/>
  <c r="K130" i="7"/>
  <c r="L130" i="7" s="1"/>
  <c r="K127" i="7"/>
  <c r="L127" i="7" s="1"/>
  <c r="K122" i="7"/>
  <c r="L122" i="7" s="1"/>
  <c r="I122" i="7"/>
  <c r="L120" i="7"/>
  <c r="K120" i="7"/>
  <c r="H120" i="7"/>
  <c r="I120" i="7" s="1"/>
  <c r="L119" i="7"/>
  <c r="K119" i="7"/>
  <c r="H119" i="7"/>
  <c r="I119" i="7" s="1"/>
  <c r="L118" i="7"/>
  <c r="K118" i="7"/>
  <c r="H118" i="7"/>
  <c r="I118" i="7" s="1"/>
  <c r="L117" i="7"/>
  <c r="K117" i="7"/>
  <c r="H117" i="7"/>
  <c r="I117" i="7" s="1"/>
  <c r="L116" i="7"/>
  <c r="K116" i="7"/>
  <c r="H116" i="7"/>
  <c r="I116" i="7" s="1"/>
  <c r="L115" i="7"/>
  <c r="K115" i="7"/>
  <c r="H115" i="7"/>
  <c r="I115" i="7" s="1"/>
  <c r="L114" i="7"/>
  <c r="K114" i="7"/>
  <c r="K108" i="7"/>
  <c r="L108" i="7" s="1"/>
  <c r="L107" i="7"/>
  <c r="K107" i="7"/>
  <c r="K106" i="7"/>
  <c r="L106" i="7" s="1"/>
  <c r="L105" i="7"/>
  <c r="K105" i="7"/>
  <c r="K104" i="7"/>
  <c r="L104" i="7" s="1"/>
  <c r="L103" i="7"/>
  <c r="K103" i="7"/>
  <c r="K102" i="7"/>
  <c r="L102" i="7" s="1"/>
  <c r="L101" i="7"/>
  <c r="K101" i="7"/>
  <c r="K98" i="7"/>
  <c r="L98" i="7" s="1"/>
  <c r="L97" i="7"/>
  <c r="K97" i="7"/>
  <c r="K96" i="7"/>
  <c r="L96" i="7" s="1"/>
  <c r="L95" i="7"/>
  <c r="K95" i="7"/>
  <c r="K94" i="7"/>
  <c r="L94" i="7" s="1"/>
  <c r="K88" i="7"/>
  <c r="K87" i="7"/>
  <c r="L87" i="7" s="1"/>
  <c r="K86" i="7"/>
  <c r="L86" i="7" s="1"/>
  <c r="K85" i="7"/>
  <c r="L85" i="7" s="1"/>
  <c r="K80" i="7"/>
  <c r="L80" i="7" s="1"/>
  <c r="K79" i="7"/>
  <c r="L79" i="7" s="1"/>
  <c r="K78" i="7"/>
  <c r="L78" i="7" s="1"/>
  <c r="K77" i="7"/>
  <c r="K76" i="7"/>
  <c r="K75" i="7"/>
  <c r="L75" i="7" s="1"/>
  <c r="K74" i="7"/>
  <c r="L74" i="7" s="1"/>
  <c r="K73" i="7"/>
  <c r="L73" i="7" s="1"/>
  <c r="K72" i="7"/>
  <c r="K71" i="7"/>
  <c r="L71" i="7" s="1"/>
  <c r="L70" i="7"/>
  <c r="K70" i="7"/>
  <c r="K69" i="7"/>
  <c r="L69" i="7" s="1"/>
  <c r="L68" i="7"/>
  <c r="K68" i="7"/>
  <c r="K67" i="7"/>
  <c r="L67" i="7" s="1"/>
  <c r="L66" i="7"/>
  <c r="K66" i="7"/>
  <c r="K59" i="7"/>
  <c r="L59" i="7" s="1"/>
  <c r="L58" i="7"/>
  <c r="K58" i="7"/>
  <c r="K57" i="7"/>
  <c r="L57" i="7" s="1"/>
  <c r="L56" i="7"/>
  <c r="K56" i="7"/>
  <c r="K55" i="7"/>
  <c r="L55" i="7" s="1"/>
  <c r="L54" i="7"/>
  <c r="K54" i="7"/>
  <c r="K53" i="7"/>
  <c r="L53" i="7" s="1"/>
  <c r="L49" i="7"/>
  <c r="K49" i="7"/>
  <c r="K48" i="7"/>
  <c r="L48" i="7" s="1"/>
  <c r="L47" i="7"/>
  <c r="K47" i="7"/>
  <c r="K46" i="7"/>
  <c r="L46" i="7" s="1"/>
  <c r="L45" i="7"/>
  <c r="K45" i="7"/>
  <c r="K38" i="7"/>
  <c r="L38" i="7" s="1"/>
  <c r="L37" i="7"/>
  <c r="K37" i="7"/>
  <c r="K36" i="7"/>
  <c r="L36" i="7" s="1"/>
  <c r="L35" i="7"/>
  <c r="K35" i="7"/>
  <c r="L34" i="7"/>
  <c r="L33" i="7"/>
  <c r="L32" i="7"/>
  <c r="K32" i="7"/>
  <c r="K31" i="7"/>
  <c r="L31" i="7" s="1"/>
  <c r="L30" i="7"/>
  <c r="K30" i="7"/>
  <c r="K29" i="7"/>
  <c r="L29" i="7" s="1"/>
  <c r="L28" i="7"/>
  <c r="K28" i="7"/>
  <c r="K27" i="7"/>
  <c r="L27" i="7" s="1"/>
  <c r="L26" i="7"/>
  <c r="K26" i="7"/>
  <c r="K25" i="7"/>
  <c r="L25" i="7" s="1"/>
  <c r="L24" i="7"/>
  <c r="K24" i="7"/>
  <c r="K23" i="7"/>
  <c r="L23" i="7" s="1"/>
  <c r="J92" i="6" l="1"/>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72" i="5" l="1"/>
  <c r="J71" i="5"/>
  <c r="J79" i="5"/>
  <c r="J81" i="5"/>
  <c r="J77" i="5"/>
  <c r="J74" i="5"/>
  <c r="J9" i="5" l="1"/>
  <c r="K9" i="5" s="1"/>
  <c r="J67" i="5" l="1"/>
  <c r="J69" i="5"/>
  <c r="K77" i="5" l="1"/>
  <c r="K79" i="5" l="1"/>
  <c r="L9" i="5"/>
  <c r="J87" i="5"/>
  <c r="K87" i="5" s="1"/>
  <c r="C29" i="5"/>
  <c r="J64" i="5"/>
  <c r="J63" i="5"/>
  <c r="J62" i="5"/>
  <c r="J61" i="5"/>
  <c r="J58" i="5"/>
  <c r="J57" i="5"/>
  <c r="J56" i="5"/>
  <c r="J55" i="5"/>
  <c r="K55" i="5" s="1"/>
  <c r="J51" i="5"/>
  <c r="J50" i="5"/>
  <c r="J49" i="5"/>
  <c r="L87" i="5" l="1"/>
  <c r="K67" i="5"/>
  <c r="K74" i="5" l="1"/>
  <c r="K71" i="5"/>
  <c r="K69" i="5"/>
  <c r="K62" i="5"/>
  <c r="K63" i="5"/>
  <c r="K64" i="5"/>
  <c r="K61" i="5"/>
  <c r="K56" i="5"/>
  <c r="K57" i="5"/>
  <c r="K58" i="5"/>
  <c r="K49" i="5"/>
  <c r="K50" i="5"/>
  <c r="K51" i="5"/>
  <c r="K11" i="5" l="1"/>
  <c r="H112" i="5"/>
  <c r="I112" i="5" s="1"/>
  <c r="J112" i="5" s="1"/>
  <c r="K112" i="5" s="1"/>
  <c r="H111" i="5"/>
  <c r="I111" i="5" s="1"/>
  <c r="J111" i="5" s="1"/>
  <c r="K111" i="5" s="1"/>
  <c r="H108" i="5"/>
  <c r="I108" i="5" s="1"/>
  <c r="J108" i="5" s="1"/>
  <c r="K108" i="5" s="1"/>
  <c r="H107" i="5"/>
  <c r="H106" i="5"/>
  <c r="I106" i="5" s="1"/>
  <c r="J106" i="5" s="1"/>
  <c r="K106" i="5" s="1"/>
  <c r="H105" i="5"/>
  <c r="I105" i="5" s="1"/>
  <c r="J105" i="5" s="1"/>
  <c r="K105" i="5" s="1"/>
  <c r="H103" i="5"/>
  <c r="I103" i="5" s="1"/>
  <c r="J103" i="5" s="1"/>
  <c r="K103" i="5" s="1"/>
  <c r="H101" i="5"/>
  <c r="I101" i="5" s="1"/>
  <c r="J101" i="5" s="1"/>
  <c r="K101" i="5" s="1"/>
  <c r="H95" i="5"/>
  <c r="I95" i="5" s="1"/>
  <c r="J95" i="5" s="1"/>
  <c r="K95" i="5" s="1"/>
  <c r="L95" i="5" s="1"/>
  <c r="F95" i="5"/>
  <c r="H94" i="5"/>
  <c r="I94" i="5" s="1"/>
  <c r="J94" i="5" s="1"/>
  <c r="K94" i="5" s="1"/>
  <c r="L94" i="5" s="1"/>
  <c r="F94" i="5"/>
  <c r="H93" i="5"/>
  <c r="I93" i="5" s="1"/>
  <c r="F93" i="5"/>
  <c r="H88" i="5"/>
  <c r="I88" i="5" s="1"/>
  <c r="J88" i="5" s="1"/>
  <c r="K88" i="5" s="1"/>
  <c r="L88" i="5" s="1"/>
  <c r="H87" i="5"/>
  <c r="I81" i="5"/>
  <c r="K81" i="5" s="1"/>
  <c r="G81" i="5"/>
  <c r="I80" i="5"/>
  <c r="G77" i="5"/>
  <c r="G74" i="5"/>
  <c r="G72" i="5"/>
  <c r="G71" i="5"/>
  <c r="G69" i="5"/>
  <c r="H69" i="5" s="1"/>
  <c r="G67" i="5"/>
  <c r="H67" i="5" s="1"/>
  <c r="K65" i="5"/>
  <c r="C59" i="5"/>
  <c r="G58" i="5"/>
  <c r="K59" i="5"/>
  <c r="G56" i="5"/>
  <c r="C52" i="5"/>
  <c r="H51" i="5"/>
  <c r="H50" i="5"/>
  <c r="H49" i="5"/>
  <c r="G48" i="5"/>
  <c r="H48" i="5" s="1"/>
  <c r="I48" i="5" s="1"/>
  <c r="J43" i="5"/>
  <c r="K43" i="5" s="1"/>
  <c r="L43" i="5" s="1"/>
  <c r="H43" i="5"/>
  <c r="F43" i="5"/>
  <c r="J42" i="5"/>
  <c r="K42" i="5" s="1"/>
  <c r="H42" i="5"/>
  <c r="F42" i="5"/>
  <c r="J41" i="5"/>
  <c r="K41" i="5" s="1"/>
  <c r="L41" i="5" s="1"/>
  <c r="H41" i="5"/>
  <c r="J40" i="5"/>
  <c r="K40" i="5" s="1"/>
  <c r="H40" i="5"/>
  <c r="F40" i="5"/>
  <c r="J37" i="5"/>
  <c r="K37" i="5" s="1"/>
  <c r="L37" i="5" s="1"/>
  <c r="H37" i="5"/>
  <c r="F37" i="5"/>
  <c r="J36" i="5"/>
  <c r="K36" i="5" s="1"/>
  <c r="L36" i="5" s="1"/>
  <c r="H36" i="5"/>
  <c r="F36" i="5"/>
  <c r="J35" i="5"/>
  <c r="K35" i="5" s="1"/>
  <c r="L35" i="5" s="1"/>
  <c r="H35" i="5"/>
  <c r="F35" i="5"/>
  <c r="J34" i="5"/>
  <c r="K34" i="5" s="1"/>
  <c r="L34" i="5" s="1"/>
  <c r="H34" i="5"/>
  <c r="F34" i="5"/>
  <c r="J33" i="5"/>
  <c r="K33" i="5" s="1"/>
  <c r="L33" i="5" s="1"/>
  <c r="H33" i="5"/>
  <c r="F33" i="5"/>
  <c r="J30" i="5"/>
  <c r="K30" i="5" s="1"/>
  <c r="L30" i="5" s="1"/>
  <c r="H30" i="5"/>
  <c r="F30" i="5"/>
  <c r="H28" i="5"/>
  <c r="I28" i="5" s="1"/>
  <c r="J28" i="5" s="1"/>
  <c r="K28" i="5" s="1"/>
  <c r="L28" i="5" s="1"/>
  <c r="F28" i="5"/>
  <c r="H27" i="5"/>
  <c r="I27" i="5" s="1"/>
  <c r="J27" i="5" s="1"/>
  <c r="K27" i="5" s="1"/>
  <c r="L27" i="5" s="1"/>
  <c r="F27" i="5"/>
  <c r="H26" i="5"/>
  <c r="I26" i="5" s="1"/>
  <c r="J26" i="5" s="1"/>
  <c r="K26" i="5" s="1"/>
  <c r="L26" i="5" s="1"/>
  <c r="F26" i="5"/>
  <c r="J25" i="5"/>
  <c r="K25" i="5" s="1"/>
  <c r="L25" i="5" s="1"/>
  <c r="H25" i="5"/>
  <c r="F25" i="5"/>
  <c r="F24" i="5"/>
  <c r="G24" i="5" s="1"/>
  <c r="H24" i="5" s="1"/>
  <c r="H22" i="5"/>
  <c r="I22" i="5" s="1"/>
  <c r="J22" i="5" s="1"/>
  <c r="K22" i="5" s="1"/>
  <c r="H21" i="5"/>
  <c r="I21" i="5" s="1"/>
  <c r="J21" i="5" s="1"/>
  <c r="K21" i="5" s="1"/>
  <c r="J20" i="5"/>
  <c r="K20" i="5" s="1"/>
  <c r="L20" i="5" s="1"/>
  <c r="H20" i="5"/>
  <c r="H18" i="5"/>
  <c r="I18" i="5" s="1"/>
  <c r="J18" i="5" s="1"/>
  <c r="K18" i="5" s="1"/>
  <c r="L18" i="5" s="1"/>
  <c r="H17" i="5"/>
  <c r="I17" i="5" s="1"/>
  <c r="J17" i="5" s="1"/>
  <c r="K17" i="5" s="1"/>
  <c r="H16" i="5"/>
  <c r="I16" i="5" s="1"/>
  <c r="J16" i="5" s="1"/>
  <c r="K16" i="5" s="1"/>
  <c r="L16" i="5" s="1"/>
  <c r="J15" i="5"/>
  <c r="K15" i="5" s="1"/>
  <c r="L15" i="5" s="1"/>
  <c r="H15" i="5"/>
  <c r="H13" i="5"/>
  <c r="I13" i="5" s="1"/>
  <c r="J13" i="5" s="1"/>
  <c r="K13" i="5" s="1"/>
  <c r="F13" i="5"/>
  <c r="H12" i="5"/>
  <c r="I12" i="5" s="1"/>
  <c r="F12" i="5"/>
  <c r="H10" i="5"/>
  <c r="I10" i="5" s="1"/>
  <c r="F10" i="5"/>
  <c r="H9" i="5"/>
  <c r="F9" i="5"/>
  <c r="J12" i="5" l="1"/>
  <c r="K12" i="5" s="1"/>
  <c r="J93" i="5"/>
  <c r="K93" i="5" s="1"/>
  <c r="L93" i="5" s="1"/>
  <c r="M96" i="5" s="1"/>
  <c r="J10" i="5"/>
  <c r="K10" i="5" s="1"/>
  <c r="L10" i="5" s="1"/>
  <c r="M10" i="5" s="1"/>
  <c r="J48" i="5"/>
  <c r="K48" i="5" s="1"/>
  <c r="K52" i="5" s="1"/>
  <c r="K82" i="5" s="1"/>
  <c r="M37" i="5"/>
  <c r="M22" i="5"/>
  <c r="M43" i="5"/>
  <c r="M89" i="5"/>
  <c r="M30" i="5"/>
  <c r="M44" i="5" l="1"/>
  <c r="M98" i="5" s="1"/>
  <c r="M99" i="5" s="1"/>
</calcChain>
</file>

<file path=xl/sharedStrings.xml><?xml version="1.0" encoding="utf-8"?>
<sst xmlns="http://schemas.openxmlformats.org/spreadsheetml/2006/main" count="694" uniqueCount="395">
  <si>
    <t>BASIC CHARGES</t>
  </si>
  <si>
    <t>CATEGORY</t>
  </si>
  <si>
    <t>PHASE</t>
  </si>
  <si>
    <t>CONSUMERS</t>
  </si>
  <si>
    <t>ANNUAL INCOME</t>
  </si>
  <si>
    <t>TOTAL INCOME</t>
  </si>
  <si>
    <t>OLD</t>
  </si>
  <si>
    <t>PROPOSED</t>
  </si>
  <si>
    <t>DOMESTIC</t>
  </si>
  <si>
    <t>TEMP CONNECTIONS</t>
  </si>
  <si>
    <t>BUSINESS</t>
  </si>
  <si>
    <t>BULK</t>
  </si>
  <si>
    <t>INDUSTRIAL</t>
  </si>
  <si>
    <t>AGRICULTURAL</t>
  </si>
  <si>
    <t>TOTAL</t>
  </si>
  <si>
    <t>CONSUMPTION</t>
  </si>
  <si>
    <t>UNITS</t>
  </si>
  <si>
    <t>AGRICULTURAL BULK</t>
  </si>
  <si>
    <t>MAXIMUM DEMAND</t>
  </si>
  <si>
    <t>DEMAND CHARGE</t>
  </si>
  <si>
    <t>AGRIC ABOVE 150AMP(100kVA)</t>
  </si>
  <si>
    <t>VACANT STANDS</t>
  </si>
  <si>
    <t>BASIC CHARGE</t>
  </si>
  <si>
    <t>RESIDENTIAL</t>
  </si>
  <si>
    <t>Vat inclusive</t>
  </si>
  <si>
    <t>RECONNECTION AFTER NON PAYMENT</t>
  </si>
  <si>
    <t>CONNECTION FEE</t>
  </si>
  <si>
    <t>TEST OF METERS</t>
  </si>
  <si>
    <t>NEW CONNECTIONS</t>
  </si>
  <si>
    <t>(including ext 6)</t>
  </si>
  <si>
    <t xml:space="preserve">TEMP CONNECTIONS </t>
  </si>
  <si>
    <t>AMPS (kVA)</t>
  </si>
  <si>
    <t>PROPOSED ELECTRICITY TARIFFS FOR Ephraim Mogale</t>
  </si>
  <si>
    <t>2010/2011
TARIFFS</t>
  </si>
  <si>
    <t>ABOVE 150AMP(kVA)</t>
  </si>
  <si>
    <t>2011/2012 TARIFFS</t>
  </si>
  <si>
    <t>PROPOSED 2011/2012</t>
  </si>
  <si>
    <t>DOMESTIC BLOCK 1</t>
  </si>
  <si>
    <t>DOMESTIC BLOCK 2</t>
  </si>
  <si>
    <t>DOMESTIC BLOCK 3</t>
  </si>
  <si>
    <t>DOMESTIC BLOCK 4</t>
  </si>
  <si>
    <t>KWH</t>
  </si>
  <si>
    <t>0-50KWH</t>
  </si>
  <si>
    <t>51-350KWH</t>
  </si>
  <si>
    <t>351-600KWH</t>
  </si>
  <si>
    <t>&gt;600KWH</t>
  </si>
  <si>
    <t>NO OF CUSTOMERS</t>
  </si>
  <si>
    <t>2010/2011 TARIFFS</t>
  </si>
  <si>
    <t>DOMESTIC PREPAID 1ph</t>
  </si>
  <si>
    <t>DOMESTIC PREPAID 3ph</t>
  </si>
  <si>
    <t>COM / IND BULK</t>
  </si>
  <si>
    <t>DOMESTIC CONVENTIONAL</t>
  </si>
  <si>
    <t>(2000kWh)</t>
  </si>
  <si>
    <t>(43800kWh)</t>
  </si>
  <si>
    <t>COMM / IND CONVENTIIONAL</t>
  </si>
  <si>
    <t>COMM / IND PREPAID</t>
  </si>
  <si>
    <t>Church/Schools</t>
  </si>
  <si>
    <t>all</t>
  </si>
  <si>
    <t>Streetlights</t>
  </si>
  <si>
    <t>Departmental</t>
  </si>
  <si>
    <t>&gt;80</t>
  </si>
  <si>
    <t>Church/School/Charitible</t>
  </si>
  <si>
    <t>Departmental/Streetlights</t>
  </si>
  <si>
    <t>single phase</t>
  </si>
  <si>
    <t>Three phase</t>
  </si>
  <si>
    <t>2012/2013 TARIFFS</t>
  </si>
  <si>
    <t>2013/2014 TARIFFS</t>
  </si>
  <si>
    <t>7.39 % Guide</t>
  </si>
  <si>
    <t>OLD TARIFF 2012/2013</t>
  </si>
  <si>
    <t>OLD TARIFF 2013/2014</t>
  </si>
  <si>
    <t>OLD 2011/2012</t>
  </si>
  <si>
    <t>OLD 2013/2014</t>
  </si>
  <si>
    <t>OLD 2012/2013</t>
  </si>
  <si>
    <t>OLD  2011/2012</t>
  </si>
  <si>
    <t>OLD TARIFF 2011/2012</t>
  </si>
  <si>
    <t>12.20 % Guide</t>
  </si>
  <si>
    <t>OLD TARIFF 2014-2015</t>
  </si>
  <si>
    <t>PROPOSED TARIFF 2015-2016</t>
  </si>
  <si>
    <t>PROPOSED 2015-2016</t>
  </si>
  <si>
    <t>OLD 2014-2015</t>
  </si>
  <si>
    <t>PROPOSED 2015/2016 Tariffs</t>
  </si>
  <si>
    <t>OLD 2014/2015 TARIFFS</t>
  </si>
  <si>
    <t>Homes/Charitable</t>
  </si>
  <si>
    <t xml:space="preserve">EPHRAIM MOGALE LOCAL MUNICIPALITY  </t>
  </si>
  <si>
    <t>PROPOSED ELECTRICITY TARIFFS 2015-2016</t>
  </si>
  <si>
    <r>
      <rPr>
        <b/>
        <i/>
        <sz val="10"/>
        <color indexed="8"/>
        <rFont val="Calibri"/>
        <family val="2"/>
      </rPr>
      <t>NOTE: ALL TARIFFS STATED HERE EXCLUDE VALUE ADDED TAX</t>
    </r>
    <r>
      <rPr>
        <sz val="10"/>
        <color indexed="8"/>
        <rFont val="Calibri"/>
        <family val="2"/>
      </rPr>
      <t>.</t>
    </r>
  </si>
  <si>
    <t>Rates</t>
  </si>
  <si>
    <t>R</t>
  </si>
  <si>
    <t>Fine</t>
  </si>
  <si>
    <t>F</t>
  </si>
  <si>
    <t>RATES TARIFFS</t>
  </si>
  <si>
    <t>Tax</t>
  </si>
  <si>
    <t>T</t>
  </si>
  <si>
    <t>Consumption Tariff</t>
  </si>
  <si>
    <t>C</t>
  </si>
  <si>
    <t>(a) - Proposed General Rates -2015/2016 Financial Year</t>
  </si>
  <si>
    <t>Service</t>
  </si>
  <si>
    <t>S</t>
  </si>
  <si>
    <t>CATEGORY OF PROPERTY</t>
  </si>
  <si>
    <t>REBATE</t>
  </si>
  <si>
    <t>2011/2012</t>
  </si>
  <si>
    <t>2012/2013</t>
  </si>
  <si>
    <t>2013/2014</t>
  </si>
  <si>
    <t>2014-2015</t>
  </si>
  <si>
    <t>2015-2016</t>
  </si>
  <si>
    <t>Type</t>
  </si>
  <si>
    <t>Driver</t>
  </si>
  <si>
    <t>Frequency</t>
  </si>
  <si>
    <t xml:space="preserve">Residential properties or properties of any category used for multiple purposes where the residential component represents on average 90% or more of the property’s actual use:   </t>
  </si>
  <si>
    <t>Valuation</t>
  </si>
  <si>
    <t>Per Month</t>
  </si>
  <si>
    <r>
      <t xml:space="preserve">        </t>
    </r>
    <r>
      <rPr>
        <u/>
        <sz val="10"/>
        <color indexed="8"/>
        <rFont val="Calibri"/>
        <family val="2"/>
      </rPr>
      <t>With improvements</t>
    </r>
  </si>
  <si>
    <r>
      <t xml:space="preserve">        </t>
    </r>
    <r>
      <rPr>
        <u/>
        <sz val="10"/>
        <color indexed="8"/>
        <rFont val="Calibri"/>
        <family val="2"/>
      </rPr>
      <t>Without improvements</t>
    </r>
  </si>
  <si>
    <r>
      <t>Private owned</t>
    </r>
    <r>
      <rPr>
        <sz val="10"/>
        <color indexed="8"/>
        <rFont val="Calibri"/>
        <family val="2"/>
      </rPr>
      <t>: Town serviced by owner, for improved residential properties an additional</t>
    </r>
  </si>
  <si>
    <t>Industrial properties</t>
  </si>
  <si>
    <t xml:space="preserve">Business and Commercial Properties  </t>
  </si>
  <si>
    <t>Farm portions and Agricultural Holdings</t>
  </si>
  <si>
    <t>Agricultural</t>
  </si>
  <si>
    <t>STATE OWNED AND OTHER PROPERTIES.</t>
  </si>
  <si>
    <t>State-owned properties : Residential</t>
  </si>
  <si>
    <t>State-owned properties : Public Service Infrastructure</t>
  </si>
  <si>
    <t>State-owned properties : Schools &amp; Hospitals</t>
  </si>
  <si>
    <t>State-owned properties : Other</t>
  </si>
  <si>
    <t>Municipal Properties : Residential</t>
  </si>
  <si>
    <t>Municipal Properties : Public Service Infrastructure</t>
  </si>
  <si>
    <t>Municipal Properties : Other</t>
  </si>
  <si>
    <t>Privately Owned Schools and Hospitals</t>
  </si>
  <si>
    <t>Old age institutions registered at the Department of Welfare</t>
  </si>
  <si>
    <t>Formal and Informal Settlements ; All  properties with a rateable value of up to R50 000</t>
  </si>
  <si>
    <t>Communal Land</t>
  </si>
  <si>
    <t>State Trust Land</t>
  </si>
  <si>
    <t>Protected Areas</t>
  </si>
  <si>
    <t>1.30</t>
  </si>
  <si>
    <t>Properties on which national monuments are situated, and where no business or commercial activities are conducted in respect of such monuments</t>
  </si>
  <si>
    <t>Properties on which national monuments are situated, but where business or commercial activities are conducted in respect of such monuments</t>
  </si>
  <si>
    <t>Properties owned by public benefit organisations registered at the Department of Welfare and used to further the objectives of such organizations</t>
  </si>
  <si>
    <t>Properties belonging to a land reform beneficiary or his or her heirs for the first 10 years after the registration of the title in the office of the Registrar of Deeds</t>
  </si>
  <si>
    <t>Property registered in the name of and used primarily as a place of worship by a religious community,  including an official residence</t>
  </si>
  <si>
    <t>NOTE:  In addition to the foregoing, the first R15 000 of the market value of all residential properties and of all properties used for multiple purposes, provided one or more components of such properties are used for residential purposes, is exempted from the payment of rates in terms of Section 17(1)(h) of the Property Rates Act.</t>
  </si>
  <si>
    <t>For Property owners who are indigent and owners who are dependent on pensions or social grant for livelihood are exempted for levy payment.</t>
  </si>
  <si>
    <t>SOLID WASTE</t>
  </si>
  <si>
    <t xml:space="preserve">1. Private residential dwelling: Houses and flats </t>
  </si>
  <si>
    <t>Availability</t>
  </si>
  <si>
    <t>Removal of waste, 5 bags per week, twice per week collection</t>
  </si>
  <si>
    <t>2. Business and Industrial:</t>
  </si>
  <si>
    <t>Removal of waste, weekly, per bin as indicated below.</t>
  </si>
  <si>
    <t>2.2.1</t>
  </si>
  <si>
    <t>1 x 250 litre bin</t>
  </si>
  <si>
    <t>2.2.2</t>
  </si>
  <si>
    <t>2 x 250 litre bin</t>
  </si>
  <si>
    <t>2.2.3</t>
  </si>
  <si>
    <t>3 x 250 litre bin</t>
  </si>
  <si>
    <t>2.2.4</t>
  </si>
  <si>
    <t>4 x 250 litre bin</t>
  </si>
  <si>
    <t>2.2.5</t>
  </si>
  <si>
    <t>5 x 250 litre bin</t>
  </si>
  <si>
    <t>2.2.6</t>
  </si>
  <si>
    <t>1 x 770 litre bin</t>
  </si>
  <si>
    <t>2.2.7</t>
  </si>
  <si>
    <t>2 x 770 litre bin</t>
  </si>
  <si>
    <t>2.2.8</t>
  </si>
  <si>
    <t>3 x 770 litre bin</t>
  </si>
  <si>
    <t>2.2.9</t>
  </si>
  <si>
    <r>
      <t>1 x 6 m</t>
    </r>
    <r>
      <rPr>
        <vertAlign val="superscript"/>
        <sz val="10"/>
        <color indexed="8"/>
        <rFont val="Calibri"/>
        <family val="2"/>
      </rPr>
      <t xml:space="preserve">3 </t>
    </r>
    <r>
      <rPr>
        <sz val="10"/>
        <color indexed="8"/>
        <rFont val="Calibri"/>
        <family val="2"/>
      </rPr>
      <t>bin 1 per week removal</t>
    </r>
  </si>
  <si>
    <t>2.2.10</t>
  </si>
  <si>
    <r>
      <t>1 x 6 m</t>
    </r>
    <r>
      <rPr>
        <vertAlign val="superscript"/>
        <sz val="10"/>
        <color indexed="8"/>
        <rFont val="Calibri"/>
        <family val="2"/>
      </rPr>
      <t xml:space="preserve">3 </t>
    </r>
    <r>
      <rPr>
        <sz val="10"/>
        <color indexed="8"/>
        <rFont val="Calibri"/>
        <family val="2"/>
      </rPr>
      <t>bin 2 per week removal</t>
    </r>
  </si>
  <si>
    <t>2.2.11</t>
  </si>
  <si>
    <r>
      <t>1 x 6 m</t>
    </r>
    <r>
      <rPr>
        <vertAlign val="superscript"/>
        <sz val="10"/>
        <color indexed="8"/>
        <rFont val="Calibri"/>
        <family val="2"/>
      </rPr>
      <t xml:space="preserve">3 </t>
    </r>
    <r>
      <rPr>
        <sz val="10"/>
        <color indexed="8"/>
        <rFont val="Calibri"/>
        <family val="2"/>
      </rPr>
      <t>bin 3 per week removal</t>
    </r>
  </si>
  <si>
    <t>2.2.12</t>
  </si>
  <si>
    <r>
      <t>1 x 6 m</t>
    </r>
    <r>
      <rPr>
        <vertAlign val="superscript"/>
        <sz val="10"/>
        <color indexed="8"/>
        <rFont val="Calibri"/>
        <family val="2"/>
      </rPr>
      <t xml:space="preserve">3 </t>
    </r>
    <r>
      <rPr>
        <sz val="10"/>
        <color indexed="8"/>
        <rFont val="Calibri"/>
        <family val="2"/>
      </rPr>
      <t>bin 4 per week removal</t>
    </r>
  </si>
  <si>
    <t>2.2.13</t>
  </si>
  <si>
    <r>
      <t>1 x 6 m</t>
    </r>
    <r>
      <rPr>
        <vertAlign val="superscript"/>
        <sz val="10"/>
        <color indexed="8"/>
        <rFont val="Calibri"/>
        <family val="2"/>
      </rPr>
      <t xml:space="preserve">3 </t>
    </r>
    <r>
      <rPr>
        <sz val="10"/>
        <color indexed="8"/>
        <rFont val="Calibri"/>
        <family val="2"/>
      </rPr>
      <t>bin 5 per week removal</t>
    </r>
  </si>
  <si>
    <t>2.3.</t>
  </si>
  <si>
    <r>
      <t>3. Bulk waste removal services (Tariff per year</t>
    </r>
    <r>
      <rPr>
        <sz val="10"/>
        <color indexed="8"/>
        <rFont val="Calibri"/>
        <family val="2"/>
      </rPr>
      <t xml:space="preserve">): </t>
    </r>
  </si>
  <si>
    <t>2.3.1</t>
  </si>
  <si>
    <t xml:space="preserve">a.           McCain’s Foods S.A. (Pty) Ltd. </t>
  </si>
  <si>
    <t>Per Year</t>
  </si>
  <si>
    <t>2.3.2</t>
  </si>
  <si>
    <t xml:space="preserve">b.           Hendrik Schoeman Boerdery (Pty) Ltd </t>
  </si>
  <si>
    <t>2.3.3</t>
  </si>
  <si>
    <t xml:space="preserve">c.           Tiger Food Brand (Pty) Ltd </t>
  </si>
  <si>
    <t>2.4.</t>
  </si>
  <si>
    <t xml:space="preserve">4. Garden waste and builders waste: </t>
  </si>
  <si>
    <t>2.4.1.</t>
  </si>
  <si>
    <r>
      <t>Removal of garden waste per 6 m</t>
    </r>
    <r>
      <rPr>
        <vertAlign val="superscript"/>
        <sz val="10"/>
        <color indexed="8"/>
        <rFont val="Calibri"/>
        <family val="2"/>
      </rPr>
      <t>3</t>
    </r>
    <r>
      <rPr>
        <sz val="10"/>
        <color indexed="8"/>
        <rFont val="Calibri"/>
        <family val="2"/>
      </rPr>
      <t xml:space="preserve"> bin</t>
    </r>
  </si>
  <si>
    <t>Each</t>
  </si>
  <si>
    <t>Per Service</t>
  </si>
  <si>
    <t>Removal of garden waste per load</t>
  </si>
  <si>
    <r>
      <t>Removal of builders waste per 6 m</t>
    </r>
    <r>
      <rPr>
        <vertAlign val="superscript"/>
        <sz val="10"/>
        <color indexed="8"/>
        <rFont val="Calibri"/>
        <family val="2"/>
      </rPr>
      <t>3</t>
    </r>
    <r>
      <rPr>
        <sz val="10"/>
        <color indexed="8"/>
        <rFont val="Calibri"/>
        <family val="2"/>
      </rPr>
      <t xml:space="preserve"> bin</t>
    </r>
  </si>
  <si>
    <t>Removal of builders waste per load</t>
  </si>
  <si>
    <t>2.5.</t>
  </si>
  <si>
    <r>
      <t>5. Special waste removal:</t>
    </r>
    <r>
      <rPr>
        <sz val="10"/>
        <color indexed="8"/>
        <rFont val="Calibri"/>
        <family val="2"/>
      </rPr>
      <t xml:space="preserve"> </t>
    </r>
  </si>
  <si>
    <t>2.5.1</t>
  </si>
  <si>
    <r>
      <t>a.       Lease of mass 6 m</t>
    </r>
    <r>
      <rPr>
        <vertAlign val="superscript"/>
        <sz val="10"/>
        <color indexed="8"/>
        <rFont val="Calibri"/>
        <family val="2"/>
      </rPr>
      <t>3</t>
    </r>
    <r>
      <rPr>
        <sz val="10"/>
        <color indexed="8"/>
        <rFont val="Calibri"/>
        <family val="2"/>
      </rPr>
      <t xml:space="preserve"> holder (per time – max 3 work    days)</t>
    </r>
  </si>
  <si>
    <t>2.5.2</t>
  </si>
  <si>
    <r>
      <t>b.        Removal of waste per 18 m</t>
    </r>
    <r>
      <rPr>
        <vertAlign val="superscript"/>
        <sz val="10"/>
        <color indexed="8"/>
        <rFont val="Calibri"/>
        <family val="2"/>
      </rPr>
      <t>3</t>
    </r>
    <r>
      <rPr>
        <sz val="10"/>
        <color indexed="8"/>
        <rFont val="Calibri"/>
        <family val="2"/>
      </rPr>
      <t xml:space="preserve"> mass container once per week</t>
    </r>
  </si>
  <si>
    <t>2.5.3</t>
  </si>
  <si>
    <t>c.         Roll on Roll off truck per kilometer</t>
  </si>
  <si>
    <t>2.6.</t>
  </si>
  <si>
    <t>6. Removal of waste in all rural residential areas where a service is provided:</t>
  </si>
  <si>
    <t>2.6.1</t>
  </si>
  <si>
    <t xml:space="preserve">a. Private dwellings </t>
  </si>
  <si>
    <t>2.6.2</t>
  </si>
  <si>
    <t xml:space="preserve">b. Government &amp; Provincial Administration </t>
  </si>
  <si>
    <t>2.6.3</t>
  </si>
  <si>
    <t xml:space="preserve">c. Business </t>
  </si>
  <si>
    <t>2.6.4</t>
  </si>
  <si>
    <t xml:space="preserve">d. Industrial sites </t>
  </si>
  <si>
    <t>2.6.5</t>
  </si>
  <si>
    <t xml:space="preserve">e. Churches </t>
  </si>
  <si>
    <t>2.1.</t>
  </si>
  <si>
    <t>Levies for the Disposal Site</t>
  </si>
  <si>
    <t>Description of vehicle</t>
  </si>
  <si>
    <t>2.7.1</t>
  </si>
  <si>
    <t>Private cars with trailers, LDV’s less then 1 ton (any kind of acceptable waste)</t>
  </si>
  <si>
    <t>Weekly or less</t>
  </si>
  <si>
    <t>Free</t>
  </si>
  <si>
    <t>2.7.2</t>
  </si>
  <si>
    <t>More then once per week</t>
  </si>
  <si>
    <t>R 21 per load</t>
  </si>
  <si>
    <t>More than once per week</t>
  </si>
  <si>
    <t>2.7.3</t>
  </si>
  <si>
    <t>LDV’s, light trucks and trailers up to 5 ton (any kind of acceptable waste)</t>
  </si>
  <si>
    <t>Any frequency</t>
  </si>
  <si>
    <t>R 58 per load</t>
  </si>
  <si>
    <t>2.7.4</t>
  </si>
  <si>
    <t>Any vehicle with capacity more then 5 ton (any kind of acceptable waste)</t>
  </si>
  <si>
    <t>R 95 per load</t>
  </si>
  <si>
    <t>2.7.5</t>
  </si>
  <si>
    <t>Clean construction waste – soil, bricks, concrete and mortar only</t>
  </si>
  <si>
    <t>2.7.6</t>
  </si>
  <si>
    <t>Construction waste without soil, bricks, concrete and mortar</t>
  </si>
  <si>
    <t>2.7.7</t>
  </si>
  <si>
    <t>Mixed construction waste</t>
  </si>
  <si>
    <t>2.7.8</t>
  </si>
  <si>
    <t>Clean garden waste and plant material</t>
  </si>
  <si>
    <t>EPHRAIM MOGALE LOCAL MUNICIPALITY</t>
  </si>
  <si>
    <t xml:space="preserve">SUNDRY TARRIFFS  </t>
  </si>
  <si>
    <t>CONTENTS</t>
  </si>
  <si>
    <t>Item</t>
  </si>
  <si>
    <t>Page</t>
  </si>
  <si>
    <t>Marble Hall Town Halls</t>
  </si>
  <si>
    <t>Sports Fields</t>
  </si>
  <si>
    <t>Town Planning</t>
  </si>
  <si>
    <t>2-3</t>
  </si>
  <si>
    <t>Other Charges</t>
  </si>
  <si>
    <t>Posters &amp; Adevrtisements</t>
  </si>
  <si>
    <t>Library</t>
  </si>
  <si>
    <t>Cemetry</t>
  </si>
  <si>
    <t>Traffic Sevices</t>
  </si>
  <si>
    <t>5</t>
  </si>
  <si>
    <t xml:space="preserve">Credit Control, Supply Chain and Deposit </t>
  </si>
  <si>
    <t>Hiring of Equipment</t>
  </si>
  <si>
    <t>NB: ALL TARIFFS EXCLUDE VAT AND SHALL INCLUDE VAT UPON IMPLEMENTATION</t>
  </si>
  <si>
    <t>1. MARBLE HALL TOWN HALL AND OTHER COMMUNITY HALLS</t>
  </si>
  <si>
    <t>Hall Rentals</t>
  </si>
  <si>
    <t>Old Tariffs
2013/14</t>
  </si>
  <si>
    <t>Current Tariffs 2014/15</t>
  </si>
  <si>
    <t>Proposed Tariffs 2015/16</t>
  </si>
  <si>
    <t>1.1.1 Refundeable Deposit</t>
  </si>
  <si>
    <t>1.1.2 Rental per period from 8h00 - 24h00 for Town Hall</t>
  </si>
  <si>
    <t>1.1.3 Change, postponement or cancellation of reservation</t>
  </si>
  <si>
    <t>1.1.4 Tables (if available, only if hall is rented) each (Deposit)</t>
  </si>
  <si>
    <t>1.1.5 Chairs (if available, only if hall is rented) each (Deposit)</t>
  </si>
  <si>
    <t xml:space="preserve">1.1.6 Hall rental- Renting the hall for regular use for the purpose of Aerobic </t>
  </si>
  <si>
    <t xml:space="preserve">         instruction, dancing lessons or other daily social interaction (per month)</t>
  </si>
  <si>
    <t>1.1.7 Hall rental churches for religious purposes, schools for scholastic purposes(per day)</t>
  </si>
  <si>
    <t>1.1.8 Hawker Stall (per month)</t>
  </si>
  <si>
    <t>1.1.9 Season/Ocassional Hawkers rates from outside the Municipality</t>
  </si>
  <si>
    <t>Sports Field (Stadia)</t>
  </si>
  <si>
    <t>1.2.1 Refundeable Deposit</t>
  </si>
  <si>
    <t>1.2.2 Rental Per Single Game</t>
  </si>
  <si>
    <t>1.2.3 Rental Per Game (tournament)</t>
  </si>
  <si>
    <t>1.2.4 Rental for Social/special events</t>
  </si>
  <si>
    <t>2. TOWN PLANNING CHARGES</t>
  </si>
  <si>
    <t>2.1 Building Plans</t>
  </si>
  <si>
    <t>Description</t>
  </si>
  <si>
    <t xml:space="preserve">Tariff per m² </t>
  </si>
  <si>
    <t>New Building</t>
  </si>
  <si>
    <t>R 5.8m²</t>
  </si>
  <si>
    <t>Additions</t>
  </si>
  <si>
    <t>Alterations</t>
  </si>
  <si>
    <t>As-Build</t>
  </si>
  <si>
    <t>Re-Inspection</t>
  </si>
  <si>
    <t>2.2 Amendmend to the Marble Hall Town Planning Scheme and Other related matters</t>
  </si>
  <si>
    <t>2.2.1 Application for special contest</t>
  </si>
  <si>
    <t>2.2.2 Application for Rezoning</t>
  </si>
  <si>
    <t>2.2.3 Application for subdivisions/Consolidation</t>
  </si>
  <si>
    <t>2.2.4 Relaxation of Building Lines</t>
  </si>
  <si>
    <t>2.2.5 Valuation Certificate</t>
  </si>
  <si>
    <t>2.2.6 Zoning Certificate</t>
  </si>
  <si>
    <t>2.2.7 Deeds Search</t>
  </si>
  <si>
    <t>- Fines on illegal buildings shall be charged in terms of the building by-laws</t>
  </si>
  <si>
    <t>- Payment related to Service contribution will be calculated by the Technical Departments and will be dealt with per application.</t>
  </si>
  <si>
    <t>3. OTHER CHARGES</t>
  </si>
  <si>
    <t>Old Tariffs
2012/13</t>
  </si>
  <si>
    <t>3.1 Address list</t>
  </si>
  <si>
    <t>3.2 R/D Cheque / ACB Fee</t>
  </si>
  <si>
    <t>3.3 Valuation Roll printed or In Electronic Format</t>
  </si>
  <si>
    <t>3.4 Address Search</t>
  </si>
  <si>
    <t>3.5 Information for Clearance Certificate</t>
  </si>
  <si>
    <t>3.6 Clearance Certificate</t>
  </si>
  <si>
    <t>3.7 Cutting of Grass - (Vacant Stands) per m²</t>
  </si>
  <si>
    <t>3.8 Minimum Charge per stand for cutting vacant stand</t>
  </si>
  <si>
    <t>3.9 Health inspection where a notice is served to effect corrective measures</t>
  </si>
  <si>
    <t>3.10 Photostats copies &amp; Related services</t>
  </si>
  <si>
    <t>3.10.1 A4</t>
  </si>
  <si>
    <t>3.10.2 A3</t>
  </si>
  <si>
    <t>3.10.3 Plain A4</t>
  </si>
  <si>
    <t>3.10.4 Plain A3</t>
  </si>
  <si>
    <t>3.10.5 Sending or Receiving of faxes (per A4 Page)</t>
  </si>
  <si>
    <t>4. POSTERS DEPOSIT:</t>
  </si>
  <si>
    <t>4.1 Estate Agents</t>
  </si>
  <si>
    <t>4.2 Other persons / organizations</t>
  </si>
  <si>
    <t>4.3 Poster removal fee (per poster)</t>
  </si>
  <si>
    <t>4.4 Poster display fee (per poster per week or part thereof)</t>
  </si>
  <si>
    <t>5. LIBRARY</t>
  </si>
  <si>
    <t>5.1 Membership fee yearly</t>
  </si>
  <si>
    <t>5.1.1 Per household</t>
  </si>
  <si>
    <t>5.1.2 Children over 15 years</t>
  </si>
  <si>
    <t>5.1.3 Children under 15 years</t>
  </si>
  <si>
    <t>5.1.4 Single Adults</t>
  </si>
  <si>
    <t>5.1.5 Pensioner</t>
  </si>
  <si>
    <t>5.1.6 Indengents (must be registered)</t>
  </si>
  <si>
    <t>FREE</t>
  </si>
  <si>
    <t>5.2 Membership fee yearly outside marble hall town</t>
  </si>
  <si>
    <t>5.2.1 Per household</t>
  </si>
  <si>
    <t>5.2.2 Children</t>
  </si>
  <si>
    <t>5.2.3 Single Adults</t>
  </si>
  <si>
    <t>5.2.4 Pensioner</t>
  </si>
  <si>
    <t>5.2.5 Book Deposit Fee</t>
  </si>
  <si>
    <t>5.3 Sundry</t>
  </si>
  <si>
    <t>5.3.1 CD's (Annual)</t>
  </si>
  <si>
    <t>5.3.2 Magazines</t>
  </si>
  <si>
    <t>6. CEMETRY CHARGES</t>
  </si>
  <si>
    <t>MARBLE HALL</t>
  </si>
  <si>
    <t>BURIAL OUTSIDE MARBLE HALL</t>
  </si>
  <si>
    <t>Current Tariff
2014/15</t>
  </si>
  <si>
    <t>Old Tariff
2013/14</t>
  </si>
  <si>
    <t>6.1 Grave Adults</t>
  </si>
  <si>
    <t>6.2 Graves Children ( 0 to 12 years)</t>
  </si>
  <si>
    <t>6.3 Still Born</t>
  </si>
  <si>
    <t>6.4 For Placing Two</t>
  </si>
  <si>
    <t>6.5 Grave Plan</t>
  </si>
  <si>
    <t>6.6 Burial for Saturday and Public Holidays</t>
  </si>
  <si>
    <t>6.7 Indegents burial grave fees (Registered)</t>
  </si>
  <si>
    <t>6.8 Elandskraal/ Leeufontein/ Regae</t>
  </si>
  <si>
    <t>7. TRAFFIC SERVICES:</t>
  </si>
  <si>
    <t>Current Tariffs 2014/2015</t>
  </si>
  <si>
    <t>Proposed Tariffs for 2015/16</t>
  </si>
  <si>
    <t>7.1 Traffic officers assisting with regulating og traffic during races, sport processions or 
any other activities held on public roads - Per Traffic Officer Per Hour</t>
  </si>
  <si>
    <t>7.2 Use of Testing ground for the purpose of training of learner driver (Per month or
part thereof) charged Per Driving School/Instructor</t>
  </si>
  <si>
    <r>
      <t xml:space="preserve">8. </t>
    </r>
    <r>
      <rPr>
        <b/>
        <u/>
        <sz val="12"/>
        <color theme="1"/>
        <rFont val="Calibri"/>
        <family val="2"/>
        <scheme val="minor"/>
      </rPr>
      <t xml:space="preserve">CREDIT CONTROL </t>
    </r>
    <r>
      <rPr>
        <sz val="12"/>
        <color theme="1"/>
        <rFont val="Calibri"/>
        <family val="2"/>
        <scheme val="minor"/>
      </rPr>
      <t xml:space="preserve"> </t>
    </r>
  </si>
  <si>
    <t>Old Tariff 
2013/14</t>
  </si>
  <si>
    <t>8.1 R/D Cheque (as Per Bank Charge)</t>
  </si>
  <si>
    <t>8.2 Connection Fee (ALL)</t>
  </si>
  <si>
    <t>8.3 Consumer Deposits</t>
  </si>
  <si>
    <t>8.3.1 Coventional &amp; Refuse</t>
  </si>
  <si>
    <t>Residential</t>
  </si>
  <si>
    <t>Business</t>
  </si>
  <si>
    <t>8.3.2 Prepaid &amp; Refuse</t>
  </si>
  <si>
    <t>9. SUPPLY CHAIN MANAGEMENT</t>
  </si>
  <si>
    <t>Old Tariffs
2013/2014</t>
  </si>
  <si>
    <t>Current Tariff
2014/2015</t>
  </si>
  <si>
    <t>Proposed 2015/2016</t>
  </si>
  <si>
    <t>9.1 Vendor Registration form</t>
  </si>
  <si>
    <r>
      <t>9.2</t>
    </r>
    <r>
      <rPr>
        <b/>
        <sz val="12"/>
        <color theme="1"/>
        <rFont val="Calibri"/>
        <family val="2"/>
        <scheme val="minor"/>
      </rPr>
      <t xml:space="preserve"> Non-refundable Fee</t>
    </r>
  </si>
  <si>
    <t>Contract Values Between</t>
  </si>
  <si>
    <t>R 30 000.00 to R 200 000.00</t>
  </si>
  <si>
    <t>R 200 001.00 to R 1 000 000.00</t>
  </si>
  <si>
    <t>R 1000 001.00 to R 5 000 000.00</t>
  </si>
  <si>
    <t>R 5000 001.00 and above</t>
  </si>
  <si>
    <t>10. CONSUMER DEPOSIT</t>
  </si>
  <si>
    <t>Current Tariff</t>
  </si>
  <si>
    <t>Approved Tariffs</t>
  </si>
  <si>
    <t>Proposed tariffs</t>
  </si>
  <si>
    <t>2013/14</t>
  </si>
  <si>
    <t>2014/15</t>
  </si>
  <si>
    <t>2015/16</t>
  </si>
  <si>
    <t>10.1.</t>
  </si>
  <si>
    <t>R/D Cheque (as Per Bank Charge</t>
  </si>
  <si>
    <t xml:space="preserve">10.2. </t>
  </si>
  <si>
    <t>Connection Fee (ALL)</t>
  </si>
  <si>
    <t>10.3.</t>
  </si>
  <si>
    <t xml:space="preserve"> Consumer Deposits</t>
  </si>
  <si>
    <t>10.4.</t>
  </si>
  <si>
    <t>Conventional &amp; Refuse</t>
  </si>
  <si>
    <t>Hiring of Service delivery equipment</t>
  </si>
  <si>
    <t>Proposed Tariff 2015/2016</t>
  </si>
  <si>
    <t>Motor Grader</t>
  </si>
  <si>
    <t>1100/hour</t>
  </si>
  <si>
    <t>TLB</t>
  </si>
  <si>
    <t>650/hour</t>
  </si>
  <si>
    <t xml:space="preserve">Tipper Truck </t>
  </si>
  <si>
    <t xml:space="preserve">Bomag Roller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</si>
</sst>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 #,##0.00;[Red]&quot;R&quot;\ \-#,##0.00"/>
    <numFmt numFmtId="44" formatCode="_ &quot;R&quot;\ * #,##0.00_ ;_ &quot;R&quot;\ * \-#,##0.00_ ;_ &quot;R&quot;\ * &quot;-&quot;??_ ;_ @_ "/>
    <numFmt numFmtId="43" formatCode="_ * #,##0.00_ ;_ * \-#,##0.00_ ;_ * &quot;-&quot;??_ ;_ @_ "/>
    <numFmt numFmtId="164" formatCode="_(&quot;R&quot;\ * #,##0.00_);_(&quot;R&quot;\ * \(#,##0.00\);_(&quot;R&quot;\ * &quot;-&quot;??_);_(@_)"/>
    <numFmt numFmtId="165" formatCode="_(* #,##0.00_);_(* \(#,##0.00\);_(* &quot;-&quot;??_);_(@_)"/>
    <numFmt numFmtId="166" formatCode="#,##0.0000"/>
    <numFmt numFmtId="167" formatCode="0.0000"/>
    <numFmt numFmtId="168" formatCode="&quot;R&quot;\ #,##0.00"/>
    <numFmt numFmtId="169" formatCode="#,##0_ ;\-#,##0\ "/>
    <numFmt numFmtId="170" formatCode="#,##0.00000000000000"/>
    <numFmt numFmtId="171" formatCode="#,##0.000000"/>
    <numFmt numFmtId="172" formatCode="[$R-1C09]\ #,##0.0000"/>
    <numFmt numFmtId="173" formatCode="_ [$R-1C09]\ * #,##0.0000_ ;_ [$R-1C09]\ * \-#,##0.0000_ ;_ [$R-1C09]\ * &quot;-&quot;????_ ;_ @_ "/>
    <numFmt numFmtId="174" formatCode="_ [$R-1C09]\ * #,##0.0000_ ;_ [$R-1C09]\ * \-#,##0.0000_ ;_ [$R-1C09]\ * &quot;-&quot;??_ ;_ @_ "/>
    <numFmt numFmtId="175" formatCode="_ [$R-1C09]\ * #,##0.000_ ;_ [$R-1C09]\ * \-#,##0.000_ ;_ [$R-1C09]\ * &quot;-&quot;???_ ;_ @_ "/>
    <numFmt numFmtId="176" formatCode="[$R-1C09]\ #,##0.00"/>
    <numFmt numFmtId="177" formatCode="_ [$R-1C09]\ * #,##0.00_ ;_ [$R-1C09]\ * \-#,##0.00_ ;_ [$R-1C09]\ * &quot;-&quot;??_ ;_ @_ "/>
    <numFmt numFmtId="178" formatCode="_-* #,##0_-;\-* #,##0_-;_-* &quot;-&quot;_-;_-@_-"/>
    <numFmt numFmtId="179" formatCode="_-* #,##0.00_-;\-* #,##0.00_-;_-* &quot;-&quot;??_-;_-@_-"/>
  </numFmts>
  <fonts count="25" x14ac:knownFonts="1">
    <font>
      <sz val="10"/>
      <name val="Arial"/>
    </font>
    <font>
      <sz val="10"/>
      <name val="Arial"/>
      <family val="2"/>
    </font>
    <font>
      <sz val="10"/>
      <name val="Arial"/>
      <family val="2"/>
    </font>
    <font>
      <u/>
      <sz val="10"/>
      <color theme="10"/>
      <name val="Arial"/>
      <family val="2"/>
    </font>
    <font>
      <b/>
      <u/>
      <sz val="14"/>
      <name val="Arial"/>
      <family val="2"/>
    </font>
    <font>
      <b/>
      <sz val="14"/>
      <name val="Arial"/>
      <family val="2"/>
    </font>
    <font>
      <sz val="14"/>
      <name val="Arial"/>
      <family val="2"/>
    </font>
    <font>
      <b/>
      <sz val="14"/>
      <color theme="1"/>
      <name val="Calibri"/>
      <family val="2"/>
      <scheme val="minor"/>
    </font>
    <font>
      <u/>
      <sz val="14"/>
      <name val="Arial"/>
      <family val="2"/>
    </font>
    <font>
      <b/>
      <u/>
      <sz val="18"/>
      <name val="Arial"/>
      <family val="2"/>
    </font>
    <font>
      <b/>
      <sz val="18"/>
      <name val="Arial"/>
      <family val="2"/>
    </font>
    <font>
      <sz val="18"/>
      <name val="Arial"/>
      <family val="2"/>
    </font>
    <font>
      <sz val="11"/>
      <color rgb="FF9C6500"/>
      <name val="Calibri"/>
      <family val="2"/>
      <scheme val="minor"/>
    </font>
    <font>
      <b/>
      <sz val="10"/>
      <color indexed="8"/>
      <name val="Calibri"/>
      <family val="2"/>
    </font>
    <font>
      <sz val="10"/>
      <color indexed="8"/>
      <name val="Calibri"/>
      <family val="2"/>
    </font>
    <font>
      <b/>
      <i/>
      <sz val="10"/>
      <color indexed="8"/>
      <name val="Calibri"/>
      <family val="2"/>
    </font>
    <font>
      <b/>
      <u/>
      <sz val="10"/>
      <color indexed="8"/>
      <name val="Calibri"/>
      <family val="2"/>
    </font>
    <font>
      <u/>
      <sz val="10"/>
      <color indexed="8"/>
      <name val="Calibri"/>
      <family val="2"/>
    </font>
    <font>
      <vertAlign val="superscript"/>
      <sz val="10"/>
      <color indexed="8"/>
      <name val="Calibri"/>
      <family val="2"/>
    </font>
    <font>
      <sz val="12"/>
      <color theme="1"/>
      <name val="Calibri"/>
      <family val="2"/>
      <scheme val="minor"/>
    </font>
    <font>
      <b/>
      <sz val="12"/>
      <color theme="1"/>
      <name val="Calibri"/>
      <family val="2"/>
      <scheme val="minor"/>
    </font>
    <font>
      <b/>
      <u/>
      <sz val="12"/>
      <color theme="1"/>
      <name val="Calibri"/>
      <family val="2"/>
      <scheme val="minor"/>
    </font>
    <font>
      <b/>
      <sz val="12"/>
      <name val="Calibri"/>
      <family val="2"/>
      <scheme val="minor"/>
    </font>
    <font>
      <sz val="12"/>
      <color rgb="FF9C6500"/>
      <name val="Calibri"/>
      <family val="2"/>
      <scheme val="minor"/>
    </font>
    <font>
      <sz val="12"/>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EB9C"/>
      </patternFill>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s>
  <borders count="7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 fillId="0" borderId="0"/>
    <xf numFmtId="0" fontId="12" fillId="6" borderId="0" applyNumberFormat="0" applyBorder="0" applyAlignment="0" applyProtection="0"/>
  </cellStyleXfs>
  <cellXfs count="537">
    <xf numFmtId="0" fontId="0" fillId="0" borderId="0" xfId="0"/>
    <xf numFmtId="0" fontId="4" fillId="0" borderId="33" xfId="0" applyFont="1" applyFill="1" applyBorder="1"/>
    <xf numFmtId="0" fontId="4" fillId="0" borderId="11" xfId="0" applyFont="1" applyFill="1" applyBorder="1"/>
    <xf numFmtId="0" fontId="6" fillId="0" borderId="27" xfId="0" applyFont="1" applyFill="1" applyBorder="1"/>
    <xf numFmtId="0" fontId="6" fillId="0" borderId="0" xfId="0" applyFont="1"/>
    <xf numFmtId="0" fontId="4" fillId="0" borderId="6" xfId="0" applyFont="1" applyFill="1" applyBorder="1" applyAlignment="1">
      <alignment wrapText="1"/>
    </xf>
    <xf numFmtId="0" fontId="6" fillId="0" borderId="0" xfId="0" applyFont="1" applyFill="1" applyBorder="1"/>
    <xf numFmtId="166" fontId="6" fillId="0" borderId="0" xfId="0" applyNumberFormat="1" applyFont="1" applyFill="1" applyBorder="1"/>
    <xf numFmtId="0" fontId="6" fillId="0" borderId="0" xfId="0" applyNumberFormat="1" applyFont="1" applyFill="1" applyBorder="1"/>
    <xf numFmtId="0" fontId="6" fillId="0" borderId="39" xfId="0" applyFont="1" applyFill="1" applyBorder="1"/>
    <xf numFmtId="0" fontId="4" fillId="0" borderId="6" xfId="0" applyFont="1" applyFill="1" applyBorder="1"/>
    <xf numFmtId="0" fontId="4" fillId="0" borderId="0" xfId="0" applyFont="1" applyFill="1" applyBorder="1"/>
    <xf numFmtId="0" fontId="4" fillId="0" borderId="21" xfId="0" applyFont="1" applyFill="1" applyBorder="1"/>
    <xf numFmtId="0" fontId="4" fillId="0" borderId="14" xfId="0" applyFont="1" applyFill="1" applyBorder="1"/>
    <xf numFmtId="166" fontId="6" fillId="0" borderId="14" xfId="0" applyNumberFormat="1" applyFont="1" applyFill="1" applyBorder="1"/>
    <xf numFmtId="0" fontId="6" fillId="0" borderId="14" xfId="0" applyNumberFormat="1" applyFont="1" applyFill="1" applyBorder="1"/>
    <xf numFmtId="0" fontId="6" fillId="0" borderId="49" xfId="0" applyFont="1" applyFill="1" applyBorder="1"/>
    <xf numFmtId="0" fontId="6" fillId="0" borderId="0" xfId="0" applyFont="1" applyFill="1"/>
    <xf numFmtId="0" fontId="5" fillId="0" borderId="7" xfId="0" applyNumberFormat="1" applyFont="1" applyFill="1" applyBorder="1" applyAlignment="1">
      <alignment wrapText="1"/>
    </xf>
    <xf numFmtId="0" fontId="5" fillId="0" borderId="8" xfId="0" applyNumberFormat="1" applyFont="1" applyFill="1" applyBorder="1" applyAlignment="1">
      <alignment wrapText="1"/>
    </xf>
    <xf numFmtId="0" fontId="5" fillId="0" borderId="9" xfId="0" applyNumberFormat="1" applyFont="1" applyFill="1" applyBorder="1" applyAlignment="1">
      <alignment wrapText="1"/>
    </xf>
    <xf numFmtId="0" fontId="5" fillId="0" borderId="19" xfId="0" applyFont="1" applyFill="1" applyBorder="1" applyAlignment="1">
      <alignment horizontal="center" wrapText="1"/>
    </xf>
    <xf numFmtId="0" fontId="5" fillId="0" borderId="8" xfId="0" applyFont="1" applyFill="1" applyBorder="1" applyAlignment="1">
      <alignment horizontal="center" wrapText="1"/>
    </xf>
    <xf numFmtId="0" fontId="5" fillId="2" borderId="19" xfId="0" applyFont="1" applyFill="1" applyBorder="1" applyAlignment="1">
      <alignment horizontal="center" wrapText="1"/>
    </xf>
    <xf numFmtId="0" fontId="5" fillId="0" borderId="19" xfId="0" applyNumberFormat="1" applyFont="1" applyFill="1" applyBorder="1" applyAlignment="1">
      <alignment horizontal="center" wrapText="1"/>
    </xf>
    <xf numFmtId="3" fontId="5" fillId="0" borderId="19" xfId="0" applyNumberFormat="1" applyFont="1" applyFill="1" applyBorder="1" applyAlignment="1">
      <alignment horizontal="center" wrapText="1"/>
    </xf>
    <xf numFmtId="0" fontId="5" fillId="0" borderId="10" xfId="0" applyNumberFormat="1" applyFont="1" applyFill="1" applyBorder="1" applyAlignment="1">
      <alignment wrapText="1"/>
    </xf>
    <xf numFmtId="0" fontId="6" fillId="0" borderId="11" xfId="0" applyNumberFormat="1" applyFont="1" applyFill="1" applyBorder="1" applyAlignment="1">
      <alignment wrapText="1"/>
    </xf>
    <xf numFmtId="0" fontId="6" fillId="0" borderId="12" xfId="0" applyNumberFormat="1" applyFont="1" applyFill="1" applyBorder="1" applyAlignment="1">
      <alignment wrapText="1"/>
    </xf>
    <xf numFmtId="0" fontId="5" fillId="0" borderId="28" xfId="0" applyNumberFormat="1" applyFont="1" applyFill="1" applyBorder="1" applyAlignment="1">
      <alignment horizontal="center" wrapText="1"/>
    </xf>
    <xf numFmtId="0" fontId="5" fillId="0" borderId="25" xfId="0" applyNumberFormat="1" applyFont="1" applyFill="1" applyBorder="1" applyAlignment="1">
      <alignment horizontal="center" wrapText="1"/>
    </xf>
    <xf numFmtId="0" fontId="5" fillId="0" borderId="40" xfId="0" applyNumberFormat="1" applyFont="1" applyFill="1" applyBorder="1" applyAlignment="1">
      <alignment horizontal="center" wrapText="1"/>
    </xf>
    <xf numFmtId="0" fontId="5" fillId="2" borderId="4" xfId="0" applyNumberFormat="1" applyFont="1" applyFill="1" applyBorder="1" applyAlignment="1">
      <alignment horizontal="center" wrapText="1"/>
    </xf>
    <xf numFmtId="0" fontId="6" fillId="0" borderId="16" xfId="0" applyNumberFormat="1" applyFont="1" applyFill="1" applyBorder="1" applyAlignment="1">
      <alignment wrapText="1"/>
    </xf>
    <xf numFmtId="0" fontId="6" fillId="0" borderId="22" xfId="0" applyNumberFormat="1" applyFont="1" applyFill="1" applyBorder="1" applyAlignment="1">
      <alignment wrapText="1"/>
    </xf>
    <xf numFmtId="1" fontId="5" fillId="0" borderId="5" xfId="0" applyNumberFormat="1" applyFont="1" applyFill="1" applyBorder="1" applyAlignment="1">
      <alignment horizontal="center" wrapText="1"/>
    </xf>
    <xf numFmtId="0" fontId="6" fillId="0" borderId="1" xfId="0" applyNumberFormat="1" applyFont="1" applyFill="1" applyBorder="1" applyAlignment="1">
      <alignment wrapText="1"/>
    </xf>
    <xf numFmtId="0" fontId="5" fillId="2" borderId="1" xfId="0" applyNumberFormat="1" applyFont="1" applyFill="1" applyBorder="1" applyAlignment="1">
      <alignment horizontal="center" wrapText="1"/>
    </xf>
    <xf numFmtId="0" fontId="5" fillId="0" borderId="2" xfId="0" applyNumberFormat="1" applyFont="1" applyFill="1" applyBorder="1" applyAlignment="1">
      <alignment horizontal="center" wrapText="1"/>
    </xf>
    <xf numFmtId="166" fontId="5" fillId="0" borderId="2" xfId="0" applyNumberFormat="1" applyFont="1" applyFill="1" applyBorder="1" applyAlignment="1">
      <alignment wrapText="1"/>
    </xf>
    <xf numFmtId="166" fontId="5" fillId="2" borderId="2" xfId="0" applyNumberFormat="1" applyFont="1" applyFill="1" applyBorder="1" applyAlignment="1">
      <alignment wrapText="1"/>
    </xf>
    <xf numFmtId="0" fontId="6" fillId="0" borderId="18" xfId="0" applyNumberFormat="1" applyFont="1" applyFill="1" applyBorder="1" applyAlignment="1">
      <alignment wrapText="1"/>
    </xf>
    <xf numFmtId="168" fontId="6" fillId="0" borderId="23" xfId="0" applyNumberFormat="1" applyFont="1" applyFill="1" applyBorder="1" applyAlignment="1">
      <alignment wrapText="1"/>
    </xf>
    <xf numFmtId="1" fontId="6" fillId="0" borderId="5" xfId="0" applyNumberFormat="1" applyFont="1" applyFill="1" applyBorder="1" applyAlignment="1">
      <alignment horizontal="center"/>
    </xf>
    <xf numFmtId="2" fontId="6" fillId="0" borderId="1" xfId="0" applyNumberFormat="1" applyFont="1" applyFill="1" applyBorder="1"/>
    <xf numFmtId="1" fontId="5" fillId="2" borderId="1" xfId="0" applyNumberFormat="1" applyFont="1" applyFill="1" applyBorder="1" applyAlignment="1">
      <alignment horizontal="center"/>
    </xf>
    <xf numFmtId="168" fontId="6" fillId="0" borderId="1" xfId="0" applyNumberFormat="1" applyFont="1" applyFill="1" applyBorder="1" applyAlignment="1">
      <alignment horizontal="right"/>
    </xf>
    <xf numFmtId="168" fontId="6" fillId="0" borderId="4" xfId="0" applyNumberFormat="1" applyFont="1" applyFill="1" applyBorder="1" applyAlignment="1">
      <alignment horizontal="right"/>
    </xf>
    <xf numFmtId="168" fontId="5" fillId="0" borderId="4" xfId="0" applyNumberFormat="1" applyFont="1" applyFill="1" applyBorder="1" applyAlignment="1">
      <alignment horizontal="right"/>
    </xf>
    <xf numFmtId="168" fontId="5" fillId="2" borderId="4" xfId="0" applyNumberFormat="1" applyFont="1" applyFill="1" applyBorder="1" applyAlignment="1">
      <alignment horizontal="right"/>
    </xf>
    <xf numFmtId="168" fontId="6" fillId="0" borderId="18" xfId="0" applyNumberFormat="1" applyFont="1" applyFill="1" applyBorder="1" applyAlignment="1">
      <alignment horizontal="right"/>
    </xf>
    <xf numFmtId="168" fontId="6" fillId="0" borderId="23" xfId="0" applyNumberFormat="1" applyFont="1" applyFill="1" applyBorder="1"/>
    <xf numFmtId="170" fontId="6" fillId="0" borderId="0" xfId="0" applyNumberFormat="1" applyFont="1"/>
    <xf numFmtId="168" fontId="5" fillId="0" borderId="23" xfId="0" applyNumberFormat="1" applyFont="1" applyFill="1" applyBorder="1"/>
    <xf numFmtId="171" fontId="6" fillId="0" borderId="0" xfId="0" applyNumberFormat="1" applyFont="1"/>
    <xf numFmtId="166" fontId="6" fillId="0" borderId="0" xfId="0" applyNumberFormat="1" applyFont="1"/>
    <xf numFmtId="2" fontId="6" fillId="0" borderId="1" xfId="0" applyNumberFormat="1" applyFont="1" applyFill="1" applyBorder="1" applyAlignment="1">
      <alignment horizontal="right"/>
    </xf>
    <xf numFmtId="1" fontId="5" fillId="0" borderId="5" xfId="0" applyNumberFormat="1" applyFont="1" applyFill="1" applyBorder="1" applyAlignment="1">
      <alignment horizontal="center"/>
    </xf>
    <xf numFmtId="1" fontId="5" fillId="2" borderId="3" xfId="0" applyNumberFormat="1" applyFont="1" applyFill="1" applyBorder="1" applyAlignment="1">
      <alignment horizontal="center"/>
    </xf>
    <xf numFmtId="2" fontId="6" fillId="0" borderId="0" xfId="0" applyNumberFormat="1" applyFont="1" applyFill="1" applyBorder="1"/>
    <xf numFmtId="168" fontId="5" fillId="0" borderId="23" xfId="0" applyNumberFormat="1" applyFont="1" applyFill="1" applyBorder="1" applyAlignment="1">
      <alignment horizontal="right"/>
    </xf>
    <xf numFmtId="2" fontId="6" fillId="0" borderId="13" xfId="0" applyNumberFormat="1" applyFont="1" applyFill="1" applyBorder="1"/>
    <xf numFmtId="2" fontId="6" fillId="0" borderId="14" xfId="0" applyNumberFormat="1" applyFont="1" applyFill="1" applyBorder="1"/>
    <xf numFmtId="1" fontId="5" fillId="2" borderId="15" xfId="0" applyNumberFormat="1" applyFont="1" applyFill="1" applyBorder="1" applyAlignment="1">
      <alignment horizontal="center"/>
    </xf>
    <xf numFmtId="168" fontId="6" fillId="0" borderId="15" xfId="0" applyNumberFormat="1" applyFont="1" applyFill="1" applyBorder="1" applyAlignment="1">
      <alignment horizontal="right"/>
    </xf>
    <xf numFmtId="168" fontId="6" fillId="0" borderId="17" xfId="0" applyNumberFormat="1" applyFont="1" applyFill="1" applyBorder="1" applyAlignment="1">
      <alignment horizontal="right"/>
    </xf>
    <xf numFmtId="168" fontId="5" fillId="0" borderId="15" xfId="0" applyNumberFormat="1" applyFont="1" applyFill="1" applyBorder="1" applyAlignment="1">
      <alignment horizontal="right"/>
    </xf>
    <xf numFmtId="168" fontId="5" fillId="2" borderId="17" xfId="0" applyNumberFormat="1" applyFont="1" applyFill="1" applyBorder="1" applyAlignment="1">
      <alignment horizontal="right"/>
    </xf>
    <xf numFmtId="168" fontId="6" fillId="0" borderId="54" xfId="0" applyNumberFormat="1" applyFont="1" applyFill="1" applyBorder="1" applyAlignment="1">
      <alignment horizontal="right"/>
    </xf>
    <xf numFmtId="168" fontId="5" fillId="0" borderId="24" xfId="0" applyNumberFormat="1" applyFont="1" applyFill="1" applyBorder="1"/>
    <xf numFmtId="2" fontId="6" fillId="0" borderId="0" xfId="0" applyNumberFormat="1" applyFont="1" applyFill="1"/>
    <xf numFmtId="2" fontId="5" fillId="0" borderId="0" xfId="0" applyNumberFormat="1" applyFont="1" applyFill="1"/>
    <xf numFmtId="0" fontId="6" fillId="0" borderId="0" xfId="0" applyNumberFormat="1" applyFont="1" applyFill="1"/>
    <xf numFmtId="2" fontId="5" fillId="0" borderId="20" xfId="0" applyNumberFormat="1" applyFont="1" applyFill="1" applyBorder="1" applyAlignment="1"/>
    <xf numFmtId="2" fontId="5" fillId="0" borderId="9" xfId="0" applyNumberFormat="1" applyFont="1" applyFill="1" applyBorder="1"/>
    <xf numFmtId="0" fontId="5" fillId="0" borderId="9" xfId="0" applyFont="1" applyFill="1" applyBorder="1" applyAlignment="1">
      <alignment wrapText="1"/>
    </xf>
    <xf numFmtId="2" fontId="5" fillId="0" borderId="26" xfId="0" applyNumberFormat="1" applyFont="1" applyFill="1" applyBorder="1" applyAlignment="1">
      <alignment horizontal="center" wrapText="1"/>
    </xf>
    <xf numFmtId="0" fontId="5" fillId="0" borderId="19" xfId="0" applyFont="1" applyFill="1" applyBorder="1" applyAlignment="1">
      <alignment wrapText="1"/>
    </xf>
    <xf numFmtId="0" fontId="5" fillId="2" borderId="19" xfId="0" applyFont="1" applyFill="1" applyBorder="1" applyAlignment="1">
      <alignment wrapText="1"/>
    </xf>
    <xf numFmtId="2" fontId="5" fillId="0" borderId="19" xfId="0" applyNumberFormat="1" applyFont="1" applyFill="1" applyBorder="1" applyAlignment="1"/>
    <xf numFmtId="0" fontId="5" fillId="0" borderId="0" xfId="0" applyNumberFormat="1" applyFont="1" applyFill="1" applyBorder="1" applyAlignment="1"/>
    <xf numFmtId="0" fontId="4" fillId="0" borderId="5" xfId="0" applyFont="1" applyFill="1" applyBorder="1"/>
    <xf numFmtId="2" fontId="5" fillId="0" borderId="1" xfId="0" applyNumberFormat="1" applyFont="1" applyFill="1" applyBorder="1" applyAlignment="1">
      <alignment wrapText="1"/>
    </xf>
    <xf numFmtId="2" fontId="5" fillId="0" borderId="0" xfId="0" applyNumberFormat="1" applyFont="1" applyFill="1" applyBorder="1" applyAlignment="1"/>
    <xf numFmtId="2" fontId="5" fillId="0" borderId="1" xfId="0" applyNumberFormat="1" applyFont="1" applyFill="1" applyBorder="1"/>
    <xf numFmtId="0" fontId="5" fillId="0" borderId="1" xfId="0" applyFont="1" applyFill="1" applyBorder="1" applyAlignment="1">
      <alignment wrapText="1"/>
    </xf>
    <xf numFmtId="2" fontId="5" fillId="0" borderId="4" xfId="0" applyNumberFormat="1" applyFont="1" applyFill="1" applyBorder="1" applyAlignment="1">
      <alignment horizontal="center" wrapText="1"/>
    </xf>
    <xf numFmtId="2" fontId="5" fillId="0" borderId="0" xfId="0" applyNumberFormat="1" applyFont="1" applyFill="1" applyBorder="1" applyAlignment="1">
      <alignment horizontal="center" wrapText="1"/>
    </xf>
    <xf numFmtId="0" fontId="5" fillId="0" borderId="22" xfId="0" applyFont="1" applyFill="1" applyBorder="1"/>
    <xf numFmtId="0" fontId="5" fillId="2" borderId="22" xfId="0" applyFont="1" applyFill="1" applyBorder="1" applyAlignment="1">
      <alignment horizontal="right"/>
    </xf>
    <xf numFmtId="2" fontId="5" fillId="0" borderId="22" xfId="0" applyNumberFormat="1" applyFont="1" applyFill="1" applyBorder="1" applyAlignment="1"/>
    <xf numFmtId="0" fontId="6" fillId="0" borderId="42" xfId="0" applyFont="1" applyFill="1" applyBorder="1"/>
    <xf numFmtId="1" fontId="6" fillId="0" borderId="40" xfId="0" applyNumberFormat="1" applyFont="1" applyFill="1" applyBorder="1" applyAlignment="1">
      <alignment horizontal="center"/>
    </xf>
    <xf numFmtId="1" fontId="6" fillId="0" borderId="46" xfId="0" applyNumberFormat="1" applyFont="1" applyFill="1" applyBorder="1" applyAlignment="1">
      <alignment horizontal="center"/>
    </xf>
    <xf numFmtId="2" fontId="6" fillId="0" borderId="40" xfId="0" applyNumberFormat="1" applyFont="1" applyFill="1" applyBorder="1"/>
    <xf numFmtId="0" fontId="6" fillId="0" borderId="40" xfId="0" applyFont="1" applyFill="1" applyBorder="1"/>
    <xf numFmtId="2" fontId="6" fillId="0" borderId="2" xfId="0" applyNumberFormat="1" applyFont="1" applyFill="1" applyBorder="1" applyAlignment="1" applyProtection="1">
      <alignment horizontal="right"/>
      <protection locked="0"/>
    </xf>
    <xf numFmtId="43" fontId="6" fillId="0" borderId="41" xfId="1" applyFont="1" applyFill="1" applyBorder="1"/>
    <xf numFmtId="165" fontId="5" fillId="0" borderId="53" xfId="0" applyNumberFormat="1" applyFont="1" applyFill="1" applyBorder="1" applyAlignment="1">
      <alignment horizontal="center"/>
    </xf>
    <xf numFmtId="2" fontId="5" fillId="2" borderId="53" xfId="0" applyNumberFormat="1" applyFont="1" applyFill="1" applyBorder="1" applyAlignment="1">
      <alignment horizontal="center"/>
    </xf>
    <xf numFmtId="168" fontId="6" fillId="0" borderId="53" xfId="0" applyNumberFormat="1" applyFont="1" applyFill="1" applyBorder="1" applyAlignment="1">
      <alignment horizontal="right"/>
    </xf>
    <xf numFmtId="0" fontId="6" fillId="0" borderId="0" xfId="0" applyNumberFormat="1" applyFont="1" applyFill="1" applyBorder="1" applyAlignment="1">
      <alignment horizontal="right"/>
    </xf>
    <xf numFmtId="0" fontId="5" fillId="0" borderId="0" xfId="0" applyFont="1"/>
    <xf numFmtId="0" fontId="6" fillId="0" borderId="43" xfId="0" applyFont="1" applyFill="1" applyBorder="1"/>
    <xf numFmtId="169" fontId="6" fillId="0" borderId="41" xfId="0" applyNumberFormat="1" applyFont="1" applyFill="1" applyBorder="1" applyAlignment="1">
      <alignment horizontal="center"/>
    </xf>
    <xf numFmtId="2" fontId="6" fillId="0" borderId="2" xfId="0" applyNumberFormat="1" applyFont="1" applyFill="1" applyBorder="1"/>
    <xf numFmtId="0" fontId="6" fillId="0" borderId="2" xfId="0" applyFont="1" applyFill="1" applyBorder="1"/>
    <xf numFmtId="0" fontId="7" fillId="0" borderId="52" xfId="0" applyFont="1" applyFill="1" applyBorder="1"/>
    <xf numFmtId="0" fontId="7" fillId="0" borderId="0" xfId="0" applyFont="1" applyFill="1" applyBorder="1"/>
    <xf numFmtId="0" fontId="5" fillId="0" borderId="53" xfId="0" applyFont="1" applyFill="1" applyBorder="1"/>
    <xf numFmtId="168" fontId="5" fillId="0" borderId="53" xfId="0" applyNumberFormat="1" applyFont="1" applyFill="1" applyBorder="1" applyAlignment="1">
      <alignment horizontal="right"/>
    </xf>
    <xf numFmtId="0" fontId="5" fillId="0" borderId="0" xfId="0" applyNumberFormat="1" applyFont="1" applyFill="1" applyBorder="1" applyAlignment="1">
      <alignment horizontal="right"/>
    </xf>
    <xf numFmtId="2" fontId="6" fillId="0" borderId="41" xfId="0" applyNumberFormat="1" applyFont="1" applyFill="1" applyBorder="1" applyAlignment="1" applyProtection="1">
      <alignment horizontal="right"/>
      <protection locked="0"/>
    </xf>
    <xf numFmtId="0" fontId="6" fillId="0" borderId="41" xfId="0" applyFont="1" applyFill="1" applyBorder="1"/>
    <xf numFmtId="0" fontId="4" fillId="0" borderId="43" xfId="0" applyFont="1" applyFill="1" applyBorder="1"/>
    <xf numFmtId="1" fontId="6" fillId="0" borderId="2" xfId="0" applyNumberFormat="1" applyFont="1" applyFill="1" applyBorder="1" applyAlignment="1">
      <alignment horizontal="center"/>
    </xf>
    <xf numFmtId="44" fontId="6" fillId="0" borderId="41" xfId="0" applyNumberFormat="1" applyFont="1" applyFill="1" applyBorder="1" applyAlignment="1">
      <alignment horizontal="right"/>
    </xf>
    <xf numFmtId="2" fontId="6" fillId="0" borderId="41" xfId="3" applyNumberFormat="1" applyFont="1" applyFill="1" applyBorder="1" applyAlignment="1" applyProtection="1">
      <alignment horizontal="right"/>
      <protection locked="0"/>
    </xf>
    <xf numFmtId="0" fontId="6" fillId="0" borderId="41" xfId="0" applyNumberFormat="1" applyFont="1" applyFill="1" applyBorder="1"/>
    <xf numFmtId="2" fontId="5" fillId="0" borderId="53" xfId="0" applyNumberFormat="1" applyFont="1" applyFill="1" applyBorder="1" applyAlignment="1">
      <alignment horizontal="center"/>
    </xf>
    <xf numFmtId="10" fontId="6" fillId="0" borderId="0" xfId="0" applyNumberFormat="1" applyFont="1" applyFill="1" applyBorder="1" applyAlignment="1">
      <alignment horizontal="right"/>
    </xf>
    <xf numFmtId="0" fontId="5" fillId="0" borderId="0" xfId="2" applyNumberFormat="1" applyFont="1" applyFill="1" applyBorder="1" applyAlignment="1">
      <alignment horizontal="right"/>
    </xf>
    <xf numFmtId="0" fontId="5" fillId="0" borderId="53" xfId="0" applyFont="1" applyFill="1" applyBorder="1" applyAlignment="1">
      <alignment horizontal="center"/>
    </xf>
    <xf numFmtId="0" fontId="5" fillId="2" borderId="53" xfId="0" applyFont="1" applyFill="1" applyBorder="1" applyAlignment="1">
      <alignment horizontal="center"/>
    </xf>
    <xf numFmtId="43" fontId="6" fillId="0" borderId="2" xfId="1" applyFont="1" applyFill="1" applyBorder="1"/>
    <xf numFmtId="2" fontId="5" fillId="5" borderId="53" xfId="0" applyNumberFormat="1" applyFont="1" applyFill="1" applyBorder="1" applyAlignment="1">
      <alignment horizontal="center"/>
    </xf>
    <xf numFmtId="1" fontId="6" fillId="2" borderId="2" xfId="0" applyNumberFormat="1" applyFont="1" applyFill="1" applyBorder="1" applyAlignment="1">
      <alignment horizontal="center"/>
    </xf>
    <xf numFmtId="169" fontId="6" fillId="2" borderId="41" xfId="0" applyNumberFormat="1" applyFont="1" applyFill="1" applyBorder="1" applyAlignment="1">
      <alignment horizontal="center"/>
    </xf>
    <xf numFmtId="43" fontId="6" fillId="2" borderId="2" xfId="1" applyFont="1" applyFill="1" applyBorder="1"/>
    <xf numFmtId="1" fontId="6" fillId="2" borderId="32" xfId="0" applyNumberFormat="1" applyFont="1" applyFill="1" applyBorder="1" applyAlignment="1">
      <alignment horizontal="center"/>
    </xf>
    <xf numFmtId="169" fontId="6" fillId="2" borderId="36" xfId="0" applyNumberFormat="1" applyFont="1" applyFill="1" applyBorder="1" applyAlignment="1">
      <alignment horizontal="center"/>
    </xf>
    <xf numFmtId="2" fontId="6" fillId="0" borderId="32" xfId="0" applyNumberFormat="1" applyFont="1" applyFill="1" applyBorder="1"/>
    <xf numFmtId="0" fontId="6" fillId="0" borderId="32" xfId="0" applyFont="1" applyFill="1" applyBorder="1"/>
    <xf numFmtId="2" fontId="6" fillId="0" borderId="32" xfId="0" applyNumberFormat="1" applyFont="1" applyFill="1" applyBorder="1" applyAlignment="1" applyProtection="1">
      <alignment horizontal="right"/>
      <protection locked="0"/>
    </xf>
    <xf numFmtId="0" fontId="4" fillId="0" borderId="47" xfId="0" applyFont="1" applyFill="1" applyBorder="1"/>
    <xf numFmtId="1" fontId="6" fillId="0" borderId="44" xfId="0" applyNumberFormat="1" applyFont="1" applyFill="1" applyBorder="1" applyAlignment="1">
      <alignment horizontal="center"/>
    </xf>
    <xf numFmtId="169" fontId="6" fillId="0" borderId="37" xfId="0" applyNumberFormat="1" applyFont="1" applyFill="1" applyBorder="1" applyAlignment="1">
      <alignment horizontal="center"/>
    </xf>
    <xf numFmtId="2" fontId="6" fillId="0" borderId="44" xfId="0" applyNumberFormat="1" applyFont="1" applyFill="1" applyBorder="1"/>
    <xf numFmtId="0" fontId="6" fillId="0" borderId="44" xfId="0" applyFont="1" applyFill="1" applyBorder="1"/>
    <xf numFmtId="2" fontId="6" fillId="0" borderId="44" xfId="0" applyNumberFormat="1" applyFont="1" applyFill="1" applyBorder="1" applyAlignment="1">
      <alignment horizontal="right"/>
    </xf>
    <xf numFmtId="2" fontId="6" fillId="0" borderId="37" xfId="0" applyNumberFormat="1" applyFont="1" applyFill="1" applyBorder="1" applyAlignment="1" applyProtection="1">
      <alignment horizontal="right"/>
      <protection locked="0"/>
    </xf>
    <xf numFmtId="0" fontId="6" fillId="0" borderId="37" xfId="0" applyFont="1" applyFill="1" applyBorder="1"/>
    <xf numFmtId="165" fontId="5" fillId="0" borderId="35" xfId="0" applyNumberFormat="1" applyFont="1" applyFill="1" applyBorder="1" applyAlignment="1">
      <alignment horizontal="center"/>
    </xf>
    <xf numFmtId="2" fontId="5" fillId="5" borderId="35" xfId="0" applyNumberFormat="1" applyFont="1" applyFill="1" applyBorder="1" applyAlignment="1">
      <alignment horizontal="center"/>
    </xf>
    <xf numFmtId="168" fontId="5" fillId="0" borderId="35" xfId="0" applyNumberFormat="1" applyFont="1" applyFill="1" applyBorder="1" applyAlignment="1">
      <alignment horizontal="right"/>
    </xf>
    <xf numFmtId="168" fontId="6" fillId="0" borderId="24" xfId="0" applyNumberFormat="1" applyFont="1" applyFill="1" applyBorder="1"/>
    <xf numFmtId="2" fontId="6" fillId="0" borderId="0" xfId="0" applyNumberFormat="1" applyFont="1" applyFill="1" applyBorder="1" applyAlignment="1">
      <alignment horizontal="right"/>
    </xf>
    <xf numFmtId="44" fontId="6" fillId="0" borderId="0" xfId="0" applyNumberFormat="1" applyFont="1" applyFill="1" applyBorder="1"/>
    <xf numFmtId="44" fontId="6" fillId="0" borderId="0" xfId="0" applyNumberFormat="1" applyFont="1" applyFill="1" applyBorder="1" applyAlignment="1">
      <alignment horizontal="right"/>
    </xf>
    <xf numFmtId="167" fontId="6" fillId="0" borderId="0" xfId="0" applyNumberFormat="1" applyFont="1" applyFill="1" applyBorder="1"/>
    <xf numFmtId="2" fontId="5" fillId="0" borderId="0" xfId="0" applyNumberFormat="1" applyFont="1" applyFill="1" applyBorder="1" applyAlignment="1">
      <alignment horizontal="right"/>
    </xf>
    <xf numFmtId="2" fontId="5" fillId="0" borderId="0" xfId="0" applyNumberFormat="1" applyFont="1" applyFill="1" applyBorder="1"/>
    <xf numFmtId="2" fontId="6" fillId="0" borderId="20" xfId="0" applyNumberFormat="1" applyFont="1" applyFill="1" applyBorder="1"/>
    <xf numFmtId="2" fontId="6" fillId="0" borderId="8" xfId="0" applyNumberFormat="1" applyFont="1" applyFill="1" applyBorder="1" applyAlignment="1"/>
    <xf numFmtId="0" fontId="6" fillId="0" borderId="45" xfId="0" applyNumberFormat="1" applyFont="1" applyFill="1" applyBorder="1"/>
    <xf numFmtId="2" fontId="5" fillId="0" borderId="20" xfId="0" applyNumberFormat="1" applyFont="1" applyFill="1" applyBorder="1" applyAlignment="1">
      <alignment horizontal="center"/>
    </xf>
    <xf numFmtId="2" fontId="5" fillId="0" borderId="8" xfId="0" applyNumberFormat="1" applyFont="1" applyFill="1" applyBorder="1" applyAlignment="1">
      <alignment horizontal="center"/>
    </xf>
    <xf numFmtId="2" fontId="5" fillId="0" borderId="38" xfId="0" applyNumberFormat="1" applyFont="1" applyFill="1" applyBorder="1"/>
    <xf numFmtId="2" fontId="5" fillId="0" borderId="19" xfId="0" applyNumberFormat="1" applyFont="1" applyFill="1" applyBorder="1" applyAlignment="1">
      <alignment wrapText="1"/>
    </xf>
    <xf numFmtId="2" fontId="5" fillId="0" borderId="8" xfId="0" applyNumberFormat="1" applyFont="1" applyFill="1" applyBorder="1" applyAlignment="1">
      <alignment wrapText="1"/>
    </xf>
    <xf numFmtId="2" fontId="5" fillId="2" borderId="19" xfId="0" applyNumberFormat="1" applyFont="1" applyFill="1" applyBorder="1" applyAlignment="1">
      <alignment wrapText="1"/>
    </xf>
    <xf numFmtId="0" fontId="6" fillId="0" borderId="19" xfId="0" applyNumberFormat="1" applyFont="1" applyFill="1" applyBorder="1"/>
    <xf numFmtId="2" fontId="6" fillId="0" borderId="6" xfId="0" applyNumberFormat="1" applyFont="1" applyFill="1" applyBorder="1" applyAlignment="1">
      <alignment horizontal="right"/>
    </xf>
    <xf numFmtId="44" fontId="6" fillId="0" borderId="1" xfId="0" applyNumberFormat="1" applyFont="1" applyFill="1" applyBorder="1" applyAlignment="1">
      <alignment horizontal="right"/>
    </xf>
    <xf numFmtId="44" fontId="6" fillId="0" borderId="4" xfId="0" applyNumberFormat="1" applyFont="1" applyFill="1" applyBorder="1" applyAlignment="1">
      <alignment horizontal="right"/>
    </xf>
    <xf numFmtId="44" fontId="6" fillId="0" borderId="25" xfId="0" applyNumberFormat="1" applyFont="1" applyFill="1" applyBorder="1" applyAlignment="1">
      <alignment horizontal="right"/>
    </xf>
    <xf numFmtId="44" fontId="5" fillId="0" borderId="25" xfId="0" applyNumberFormat="1" applyFont="1" applyFill="1" applyBorder="1" applyAlignment="1">
      <alignment horizontal="right"/>
    </xf>
    <xf numFmtId="44" fontId="5" fillId="2" borderId="25" xfId="0" applyNumberFormat="1" applyFont="1" applyFill="1" applyBorder="1" applyAlignment="1">
      <alignment horizontal="right"/>
    </xf>
    <xf numFmtId="164" fontId="6" fillId="0" borderId="27" xfId="0" applyNumberFormat="1" applyFont="1" applyFill="1" applyBorder="1" applyAlignment="1">
      <alignment horizontal="right"/>
    </xf>
    <xf numFmtId="2" fontId="6" fillId="0" borderId="21" xfId="0" applyNumberFormat="1" applyFont="1" applyFill="1" applyBorder="1" applyAlignment="1">
      <alignment horizontal="right"/>
    </xf>
    <xf numFmtId="44" fontId="6" fillId="0" borderId="15" xfId="0" applyNumberFormat="1" applyFont="1" applyFill="1" applyBorder="1" applyAlignment="1">
      <alignment horizontal="right"/>
    </xf>
    <xf numFmtId="44" fontId="6" fillId="0" borderId="38" xfId="0" applyNumberFormat="1" applyFont="1" applyFill="1" applyBorder="1" applyAlignment="1">
      <alignment horizontal="right"/>
    </xf>
    <xf numFmtId="44" fontId="6" fillId="0" borderId="19" xfId="0" applyNumberFormat="1" applyFont="1" applyFill="1" applyBorder="1" applyAlignment="1">
      <alignment horizontal="right"/>
    </xf>
    <xf numFmtId="44" fontId="5" fillId="0" borderId="19" xfId="0" applyNumberFormat="1" applyFont="1" applyFill="1" applyBorder="1" applyAlignment="1">
      <alignment horizontal="right"/>
    </xf>
    <xf numFmtId="44" fontId="5" fillId="2" borderId="19" xfId="0" applyNumberFormat="1" applyFont="1" applyFill="1" applyBorder="1" applyAlignment="1">
      <alignment horizontal="right"/>
    </xf>
    <xf numFmtId="164" fontId="6" fillId="0" borderId="19" xfId="0" applyNumberFormat="1" applyFont="1" applyFill="1" applyBorder="1" applyAlignment="1">
      <alignment horizontal="right"/>
    </xf>
    <xf numFmtId="0" fontId="5" fillId="0" borderId="39" xfId="0" applyNumberFormat="1" applyFont="1" applyFill="1" applyBorder="1" applyAlignment="1">
      <alignment horizontal="right"/>
    </xf>
    <xf numFmtId="168" fontId="5" fillId="0" borderId="19" xfId="0" applyNumberFormat="1" applyFont="1" applyFill="1" applyBorder="1" applyAlignment="1">
      <alignment horizontal="right"/>
    </xf>
    <xf numFmtId="2" fontId="5" fillId="0" borderId="0" xfId="0" applyNumberFormat="1" applyFont="1" applyFill="1" applyBorder="1" applyAlignment="1">
      <alignment horizontal="center"/>
    </xf>
    <xf numFmtId="2" fontId="5" fillId="2" borderId="0" xfId="0" applyNumberFormat="1" applyFont="1" applyFill="1" applyBorder="1" applyAlignment="1">
      <alignment horizontal="center"/>
    </xf>
    <xf numFmtId="2" fontId="5" fillId="0" borderId="7" xfId="0" applyNumberFormat="1" applyFont="1" applyFill="1" applyBorder="1"/>
    <xf numFmtId="2" fontId="5" fillId="0" borderId="9" xfId="0" applyNumberFormat="1" applyFont="1" applyFill="1" applyBorder="1" applyAlignment="1">
      <alignment horizontal="center"/>
    </xf>
    <xf numFmtId="2" fontId="5" fillId="0" borderId="38" xfId="0" applyNumberFormat="1" applyFont="1" applyFill="1" applyBorder="1" applyAlignment="1">
      <alignment wrapText="1"/>
    </xf>
    <xf numFmtId="2" fontId="5" fillId="2" borderId="38" xfId="0" applyNumberFormat="1" applyFont="1" applyFill="1" applyBorder="1" applyAlignment="1">
      <alignment wrapText="1"/>
    </xf>
    <xf numFmtId="0" fontId="6" fillId="0" borderId="26" xfId="0" applyNumberFormat="1" applyFont="1" applyFill="1" applyBorder="1"/>
    <xf numFmtId="168" fontId="6" fillId="0" borderId="22" xfId="0" applyNumberFormat="1" applyFont="1" applyFill="1" applyBorder="1"/>
    <xf numFmtId="2" fontId="6" fillId="0" borderId="5" xfId="0" applyNumberFormat="1" applyFont="1" applyFill="1" applyBorder="1"/>
    <xf numFmtId="44" fontId="5" fillId="0" borderId="1" xfId="0" applyNumberFormat="1" applyFont="1" applyFill="1" applyBorder="1" applyAlignment="1">
      <alignment horizontal="right"/>
    </xf>
    <xf numFmtId="44" fontId="5" fillId="2" borderId="1" xfId="0" applyNumberFormat="1" applyFont="1" applyFill="1" applyBorder="1" applyAlignment="1">
      <alignment horizontal="right"/>
    </xf>
    <xf numFmtId="164" fontId="6" fillId="0" borderId="1" xfId="0" applyNumberFormat="1" applyFont="1" applyFill="1" applyBorder="1" applyAlignment="1">
      <alignment horizontal="right"/>
    </xf>
    <xf numFmtId="168" fontId="6" fillId="0" borderId="39" xfId="0" applyNumberFormat="1" applyFont="1" applyFill="1" applyBorder="1"/>
    <xf numFmtId="44" fontId="6" fillId="0" borderId="32" xfId="0" applyNumberFormat="1" applyFont="1" applyFill="1" applyBorder="1" applyAlignment="1">
      <alignment horizontal="right"/>
    </xf>
    <xf numFmtId="44" fontId="5" fillId="0" borderId="32" xfId="0" applyNumberFormat="1" applyFont="1" applyFill="1" applyBorder="1" applyAlignment="1">
      <alignment horizontal="right"/>
    </xf>
    <xf numFmtId="164" fontId="6" fillId="0" borderId="32" xfId="0" applyNumberFormat="1" applyFont="1" applyFill="1" applyBorder="1" applyAlignment="1">
      <alignment horizontal="right"/>
    </xf>
    <xf numFmtId="44" fontId="6" fillId="0" borderId="17" xfId="0" applyNumberFormat="1" applyFont="1" applyFill="1" applyBorder="1" applyAlignment="1">
      <alignment horizontal="right"/>
    </xf>
    <xf numFmtId="44" fontId="6" fillId="0" borderId="44" xfId="0" applyNumberFormat="1" applyFont="1" applyFill="1" applyBorder="1" applyAlignment="1">
      <alignment horizontal="right"/>
    </xf>
    <xf numFmtId="44" fontId="5" fillId="0" borderId="44" xfId="0" applyNumberFormat="1" applyFont="1" applyFill="1" applyBorder="1" applyAlignment="1">
      <alignment horizontal="right"/>
    </xf>
    <xf numFmtId="44" fontId="5" fillId="2" borderId="15" xfId="0" applyNumberFormat="1" applyFont="1" applyFill="1" applyBorder="1" applyAlignment="1">
      <alignment horizontal="right"/>
    </xf>
    <xf numFmtId="164" fontId="6" fillId="0" borderId="44" xfId="0" applyNumberFormat="1" applyFont="1" applyFill="1" applyBorder="1" applyAlignment="1">
      <alignment horizontal="right"/>
    </xf>
    <xf numFmtId="168" fontId="5" fillId="0" borderId="49" xfId="0" applyNumberFormat="1" applyFont="1" applyFill="1" applyBorder="1"/>
    <xf numFmtId="168" fontId="5" fillId="0" borderId="29" xfId="0" applyNumberFormat="1" applyFont="1" applyFill="1" applyBorder="1" applyAlignment="1">
      <alignment horizontal="right"/>
    </xf>
    <xf numFmtId="168" fontId="5" fillId="0" borderId="30" xfId="0" applyNumberFormat="1" applyFont="1" applyFill="1" applyBorder="1"/>
    <xf numFmtId="168" fontId="5" fillId="0" borderId="31" xfId="0" applyNumberFormat="1" applyFont="1" applyFill="1" applyBorder="1"/>
    <xf numFmtId="2" fontId="5" fillId="0" borderId="33" xfId="0" applyNumberFormat="1" applyFont="1" applyFill="1" applyBorder="1" applyAlignment="1">
      <alignment horizontal="center"/>
    </xf>
    <xf numFmtId="2" fontId="5" fillId="0" borderId="25" xfId="0" applyNumberFormat="1" applyFont="1" applyFill="1" applyBorder="1"/>
    <xf numFmtId="2" fontId="6" fillId="0" borderId="22" xfId="0" applyNumberFormat="1" applyFont="1" applyFill="1" applyBorder="1" applyAlignment="1">
      <alignment horizontal="right"/>
    </xf>
    <xf numFmtId="2" fontId="6" fillId="0" borderId="25" xfId="0" applyNumberFormat="1" applyFont="1" applyFill="1" applyBorder="1" applyAlignment="1">
      <alignment horizontal="right"/>
    </xf>
    <xf numFmtId="2" fontId="6" fillId="0" borderId="40" xfId="0" applyNumberFormat="1" applyFont="1" applyFill="1" applyBorder="1" applyAlignment="1">
      <alignment horizontal="right"/>
    </xf>
    <xf numFmtId="2" fontId="5" fillId="0" borderId="40" xfId="0" applyNumberFormat="1" applyFont="1" applyFill="1" applyBorder="1" applyAlignment="1">
      <alignment horizontal="right"/>
    </xf>
    <xf numFmtId="2" fontId="5" fillId="2" borderId="40" xfId="0" applyNumberFormat="1" applyFont="1" applyFill="1" applyBorder="1" applyAlignment="1">
      <alignment horizontal="right"/>
    </xf>
    <xf numFmtId="2" fontId="6" fillId="0" borderId="34" xfId="0" applyNumberFormat="1" applyFont="1" applyFill="1" applyBorder="1" applyAlignment="1">
      <alignment horizontal="right"/>
    </xf>
    <xf numFmtId="2" fontId="6" fillId="0" borderId="36" xfId="0" applyNumberFormat="1" applyFont="1" applyFill="1" applyBorder="1" applyAlignment="1">
      <alignment horizontal="right"/>
    </xf>
    <xf numFmtId="2" fontId="6" fillId="0" borderId="2" xfId="0" applyNumberFormat="1" applyFont="1" applyFill="1" applyBorder="1" applyAlignment="1">
      <alignment horizontal="right"/>
    </xf>
    <xf numFmtId="1" fontId="6" fillId="0" borderId="22" xfId="0" applyNumberFormat="1" applyFont="1" applyFill="1" applyBorder="1" applyAlignment="1">
      <alignment horizontal="center"/>
    </xf>
    <xf numFmtId="1" fontId="6" fillId="0" borderId="24" xfId="0" applyNumberFormat="1" applyFont="1" applyFill="1" applyBorder="1" applyAlignment="1">
      <alignment horizontal="center"/>
    </xf>
    <xf numFmtId="2" fontId="6" fillId="0" borderId="35" xfId="0" applyNumberFormat="1" applyFont="1" applyFill="1" applyBorder="1" applyAlignment="1">
      <alignment horizontal="right"/>
    </xf>
    <xf numFmtId="2" fontId="6" fillId="0" borderId="37" xfId="0" applyNumberFormat="1" applyFont="1" applyFill="1" applyBorder="1" applyAlignment="1">
      <alignment horizontal="right"/>
    </xf>
    <xf numFmtId="0" fontId="9" fillId="0" borderId="33" xfId="0" applyFont="1" applyFill="1" applyBorder="1"/>
    <xf numFmtId="0" fontId="9" fillId="0" borderId="11" xfId="0" applyFont="1" applyFill="1" applyBorder="1"/>
    <xf numFmtId="0" fontId="10" fillId="0" borderId="11" xfId="0" applyFont="1" applyBorder="1" applyAlignment="1">
      <alignment horizontal="center"/>
    </xf>
    <xf numFmtId="0" fontId="11" fillId="0" borderId="11" xfId="0" applyNumberFormat="1" applyFont="1" applyFill="1" applyBorder="1"/>
    <xf numFmtId="0" fontId="11" fillId="0" borderId="27" xfId="0" applyFont="1" applyFill="1" applyBorder="1"/>
    <xf numFmtId="0" fontId="11" fillId="0" borderId="0" xfId="0" applyFont="1"/>
    <xf numFmtId="0" fontId="5" fillId="0" borderId="6" xfId="0" applyNumberFormat="1" applyFont="1" applyFill="1" applyBorder="1" applyAlignment="1">
      <alignment wrapText="1"/>
    </xf>
    <xf numFmtId="0" fontId="6" fillId="0" borderId="6" xfId="0" applyNumberFormat="1" applyFont="1" applyFill="1" applyBorder="1" applyAlignment="1">
      <alignment wrapText="1"/>
    </xf>
    <xf numFmtId="0" fontId="6" fillId="0" borderId="6" xfId="0" applyFont="1" applyFill="1" applyBorder="1"/>
    <xf numFmtId="0" fontId="5" fillId="0" borderId="6" xfId="0" applyFont="1" applyFill="1" applyBorder="1"/>
    <xf numFmtId="2" fontId="6" fillId="0" borderId="39" xfId="0" applyNumberFormat="1" applyFont="1" applyFill="1" applyBorder="1"/>
    <xf numFmtId="9" fontId="6" fillId="0" borderId="39" xfId="0" applyNumberFormat="1" applyFont="1" applyFill="1" applyBorder="1"/>
    <xf numFmtId="0" fontId="6" fillId="0" borderId="13" xfId="0" applyFont="1" applyFill="1" applyBorder="1"/>
    <xf numFmtId="2" fontId="5" fillId="0" borderId="39" xfId="0" applyNumberFormat="1" applyFont="1" applyFill="1" applyBorder="1"/>
    <xf numFmtId="0" fontId="6" fillId="0" borderId="6" xfId="0" applyFont="1" applyFill="1" applyBorder="1" applyAlignment="1">
      <alignment horizontal="left" wrapText="1"/>
    </xf>
    <xf numFmtId="0" fontId="6" fillId="0" borderId="0" xfId="0" applyFont="1" applyFill="1" applyBorder="1" applyAlignment="1">
      <alignment horizontal="left"/>
    </xf>
    <xf numFmtId="9" fontId="5" fillId="0" borderId="39" xfId="0" applyNumberFormat="1" applyFont="1" applyFill="1" applyBorder="1"/>
    <xf numFmtId="0" fontId="6" fillId="0" borderId="6" xfId="0" applyFont="1" applyFill="1" applyBorder="1" applyAlignment="1">
      <alignment wrapText="1"/>
    </xf>
    <xf numFmtId="0" fontId="6" fillId="0" borderId="0" xfId="0" applyFont="1" applyFill="1" applyBorder="1" applyAlignment="1"/>
    <xf numFmtId="2" fontId="5" fillId="2" borderId="0" xfId="0" applyNumberFormat="1" applyFont="1" applyFill="1" applyBorder="1" applyAlignment="1">
      <alignment horizontal="right"/>
    </xf>
    <xf numFmtId="2" fontId="5" fillId="2" borderId="0" xfId="0" applyNumberFormat="1" applyFont="1" applyFill="1" applyBorder="1"/>
    <xf numFmtId="0" fontId="8" fillId="0" borderId="6" xfId="0" applyFont="1" applyFill="1" applyBorder="1"/>
    <xf numFmtId="2" fontId="8" fillId="0" borderId="0" xfId="0" applyNumberFormat="1" applyFont="1" applyFill="1" applyBorder="1"/>
    <xf numFmtId="0" fontId="5" fillId="0" borderId="0" xfId="0" applyNumberFormat="1" applyFont="1" applyFill="1" applyBorder="1"/>
    <xf numFmtId="2" fontId="6" fillId="0" borderId="0" xfId="0" applyNumberFormat="1" applyFont="1" applyFill="1" applyBorder="1" applyAlignment="1">
      <alignment horizontal="center"/>
    </xf>
    <xf numFmtId="0" fontId="6" fillId="0" borderId="21" xfId="0" applyFont="1" applyFill="1" applyBorder="1"/>
    <xf numFmtId="2" fontId="5" fillId="0" borderId="15" xfId="0" applyNumberFormat="1" applyFont="1" applyFill="1" applyBorder="1" applyAlignment="1">
      <alignment horizontal="right"/>
    </xf>
    <xf numFmtId="2" fontId="5" fillId="2" borderId="15" xfId="0" applyNumberFormat="1" applyFont="1" applyFill="1" applyBorder="1" applyAlignment="1">
      <alignment horizontal="right"/>
    </xf>
    <xf numFmtId="2" fontId="6" fillId="0" borderId="49" xfId="0" applyNumberFormat="1" applyFont="1" applyFill="1" applyBorder="1"/>
    <xf numFmtId="0" fontId="6" fillId="0" borderId="11" xfId="0" applyFont="1" applyFill="1" applyBorder="1"/>
    <xf numFmtId="166" fontId="6" fillId="0" borderId="11" xfId="0" applyNumberFormat="1" applyFont="1" applyFill="1" applyBorder="1"/>
    <xf numFmtId="166" fontId="6" fillId="3" borderId="11" xfId="0" applyNumberFormat="1" applyFont="1" applyFill="1" applyBorder="1"/>
    <xf numFmtId="0" fontId="6" fillId="0" borderId="11" xfId="0" applyNumberFormat="1" applyFont="1" applyFill="1" applyBorder="1" applyAlignment="1">
      <alignment horizontal="center"/>
    </xf>
    <xf numFmtId="2" fontId="5" fillId="0" borderId="14" xfId="0" applyNumberFormat="1" applyFont="1" applyFill="1" applyBorder="1"/>
    <xf numFmtId="0" fontId="5" fillId="0" borderId="11" xfId="0" applyNumberFormat="1" applyFont="1" applyFill="1" applyBorder="1" applyAlignment="1"/>
    <xf numFmtId="0" fontId="6" fillId="0" borderId="14" xfId="0" applyFont="1" applyFill="1" applyBorder="1"/>
    <xf numFmtId="168" fontId="6" fillId="0" borderId="14" xfId="0" applyNumberFormat="1" applyFont="1" applyFill="1" applyBorder="1" applyAlignment="1">
      <alignment horizontal="right"/>
    </xf>
    <xf numFmtId="0" fontId="5" fillId="0" borderId="33" xfId="0" applyFont="1" applyFill="1" applyBorder="1"/>
    <xf numFmtId="2" fontId="6" fillId="0" borderId="11" xfId="0" applyNumberFormat="1" applyFont="1" applyFill="1" applyBorder="1"/>
    <xf numFmtId="2" fontId="6" fillId="0" borderId="27" xfId="0" applyNumberFormat="1" applyFont="1" applyFill="1" applyBorder="1"/>
    <xf numFmtId="168" fontId="5" fillId="0" borderId="19" xfId="0" applyNumberFormat="1" applyFont="1" applyFill="1" applyBorder="1"/>
    <xf numFmtId="2" fontId="5" fillId="0" borderId="55" xfId="0" applyNumberFormat="1" applyFont="1" applyFill="1" applyBorder="1" applyAlignment="1">
      <alignment wrapText="1"/>
    </xf>
    <xf numFmtId="0" fontId="4" fillId="0" borderId="19" xfId="0" applyFont="1" applyFill="1" applyBorder="1"/>
    <xf numFmtId="0" fontId="6" fillId="0" borderId="19" xfId="0" applyFont="1" applyFill="1" applyBorder="1"/>
    <xf numFmtId="10" fontId="6" fillId="0" borderId="48" xfId="0" applyNumberFormat="1" applyFont="1" applyFill="1" applyBorder="1"/>
    <xf numFmtId="0" fontId="6" fillId="0" borderId="38" xfId="0" applyFont="1" applyFill="1" applyBorder="1"/>
    <xf numFmtId="0" fontId="13" fillId="0" borderId="0" xfId="0" applyFont="1" applyBorder="1"/>
    <xf numFmtId="0" fontId="14" fillId="0" borderId="0" xfId="0" applyFont="1" applyAlignment="1">
      <alignment horizontal="left"/>
    </xf>
    <xf numFmtId="0" fontId="14" fillId="0" borderId="0" xfId="0" applyFont="1" applyAlignment="1">
      <alignment wrapText="1"/>
    </xf>
    <xf numFmtId="0" fontId="14" fillId="0" borderId="0" xfId="0" applyFont="1" applyAlignment="1">
      <alignment horizontal="center"/>
    </xf>
    <xf numFmtId="167" fontId="14" fillId="0" borderId="0" xfId="0" applyNumberFormat="1" applyFont="1" applyAlignment="1">
      <alignment horizontal="right"/>
    </xf>
    <xf numFmtId="2" fontId="14" fillId="0" borderId="0" xfId="0" applyNumberFormat="1" applyFont="1" applyAlignment="1">
      <alignment horizontal="center"/>
    </xf>
    <xf numFmtId="0" fontId="14" fillId="0" borderId="0" xfId="0" applyNumberFormat="1" applyFont="1" applyFill="1" applyAlignment="1">
      <alignment horizontal="center"/>
    </xf>
    <xf numFmtId="0" fontId="14" fillId="0" borderId="0" xfId="0" applyFont="1"/>
    <xf numFmtId="0" fontId="13" fillId="0" borderId="0" xfId="0" applyFont="1" applyAlignment="1">
      <alignment horizontal="left"/>
    </xf>
    <xf numFmtId="0" fontId="15" fillId="0" borderId="0" xfId="0" applyFont="1" applyAlignment="1">
      <alignment horizontal="left"/>
    </xf>
    <xf numFmtId="0" fontId="0" fillId="0" borderId="0" xfId="0" applyAlignment="1">
      <alignment wrapText="1"/>
    </xf>
    <xf numFmtId="4" fontId="14" fillId="0" borderId="0" xfId="0" applyNumberFormat="1" applyFont="1" applyAlignment="1">
      <alignment horizontal="center"/>
    </xf>
    <xf numFmtId="0" fontId="14" fillId="0" borderId="19" xfId="0" applyFont="1" applyBorder="1" applyAlignment="1">
      <alignment horizontal="center" wrapText="1"/>
    </xf>
    <xf numFmtId="0" fontId="16" fillId="7" borderId="45" xfId="0" applyFont="1" applyFill="1" applyBorder="1" applyAlignment="1">
      <alignment horizontal="center" wrapText="1"/>
    </xf>
    <xf numFmtId="0" fontId="16" fillId="0" borderId="45" xfId="0" applyFont="1" applyBorder="1" applyAlignment="1">
      <alignment horizontal="center" wrapText="1"/>
    </xf>
    <xf numFmtId="167" fontId="13" fillId="0" borderId="45" xfId="0" quotePrefix="1" applyNumberFormat="1" applyFont="1" applyBorder="1" applyAlignment="1">
      <alignment horizontal="center" vertical="top" wrapText="1"/>
    </xf>
    <xf numFmtId="2" fontId="16" fillId="0" borderId="45" xfId="0" applyNumberFormat="1" applyFont="1" applyBorder="1" applyAlignment="1">
      <alignment horizontal="center" wrapText="1"/>
    </xf>
    <xf numFmtId="0" fontId="16" fillId="0" borderId="45" xfId="0" applyNumberFormat="1" applyFont="1" applyFill="1" applyBorder="1" applyAlignment="1">
      <alignment horizontal="center" wrapText="1"/>
    </xf>
    <xf numFmtId="0" fontId="13" fillId="0" borderId="19" xfId="0" applyFont="1" applyBorder="1" applyAlignment="1">
      <alignment horizontal="center"/>
    </xf>
    <xf numFmtId="0" fontId="13" fillId="0" borderId="0" xfId="0" applyFont="1" applyBorder="1" applyAlignment="1">
      <alignment horizontal="center"/>
    </xf>
    <xf numFmtId="0" fontId="14" fillId="0" borderId="22" xfId="0" applyFont="1" applyBorder="1" applyAlignment="1">
      <alignment horizontal="left" wrapText="1"/>
    </xf>
    <xf numFmtId="0" fontId="14" fillId="7" borderId="39" xfId="0" applyFont="1" applyFill="1" applyBorder="1" applyAlignment="1">
      <alignment wrapText="1"/>
    </xf>
    <xf numFmtId="172" fontId="14" fillId="0" borderId="45" xfId="0" applyNumberFormat="1" applyFont="1" applyBorder="1" applyAlignment="1">
      <alignment horizontal="right" wrapText="1"/>
    </xf>
    <xf numFmtId="173" fontId="14" fillId="0" borderId="45" xfId="0" applyNumberFormat="1" applyFont="1" applyBorder="1" applyAlignment="1">
      <alignment horizontal="right" wrapText="1"/>
    </xf>
    <xf numFmtId="174" fontId="14" fillId="0" borderId="45" xfId="0" applyNumberFormat="1" applyFont="1" applyFill="1" applyBorder="1" applyAlignment="1">
      <alignment horizontal="right"/>
    </xf>
    <xf numFmtId="0" fontId="14" fillId="0" borderId="19" xfId="0" applyFont="1" applyBorder="1" applyAlignment="1">
      <alignment horizontal="center"/>
    </xf>
    <xf numFmtId="0" fontId="14" fillId="0" borderId="0" xfId="0" applyFont="1" applyBorder="1" applyAlignment="1">
      <alignment horizontal="center"/>
    </xf>
    <xf numFmtId="0" fontId="14" fillId="0" borderId="19" xfId="0" applyFont="1" applyBorder="1" applyAlignment="1">
      <alignment wrapText="1"/>
    </xf>
    <xf numFmtId="10" fontId="14" fillId="0" borderId="39" xfId="0" applyNumberFormat="1" applyFont="1" applyBorder="1" applyAlignment="1">
      <alignment horizontal="center" wrapText="1"/>
    </xf>
    <xf numFmtId="175" fontId="14" fillId="0" borderId="45" xfId="0" applyNumberFormat="1" applyFont="1" applyBorder="1" applyAlignment="1">
      <alignment horizontal="right" wrapText="1"/>
    </xf>
    <xf numFmtId="10" fontId="14" fillId="0" borderId="19" xfId="0" applyNumberFormat="1" applyFont="1" applyBorder="1" applyAlignment="1">
      <alignment horizontal="center" wrapText="1"/>
    </xf>
    <xf numFmtId="0" fontId="17" fillId="0" borderId="19" xfId="0" applyFont="1" applyBorder="1" applyAlignment="1">
      <alignment wrapText="1"/>
    </xf>
    <xf numFmtId="10" fontId="14" fillId="0" borderId="49" xfId="0" applyNumberFormat="1" applyFont="1" applyBorder="1" applyAlignment="1">
      <alignment horizontal="center" wrapText="1"/>
    </xf>
    <xf numFmtId="0" fontId="16" fillId="7" borderId="19" xfId="0" applyFont="1" applyFill="1" applyBorder="1" applyAlignment="1">
      <alignment wrapText="1"/>
    </xf>
    <xf numFmtId="0" fontId="14" fillId="0" borderId="19" xfId="0" applyFont="1" applyBorder="1" applyAlignment="1">
      <alignment vertical="top" wrapText="1"/>
    </xf>
    <xf numFmtId="10" fontId="14" fillId="0" borderId="49" xfId="0" applyNumberFormat="1" applyFont="1" applyBorder="1" applyAlignment="1">
      <alignment horizontal="center" vertical="top" wrapText="1"/>
    </xf>
    <xf numFmtId="0" fontId="14" fillId="2" borderId="19" xfId="0" applyFont="1" applyFill="1" applyBorder="1" applyAlignment="1">
      <alignment wrapText="1"/>
    </xf>
    <xf numFmtId="10" fontId="14" fillId="0" borderId="45" xfId="0" applyNumberFormat="1" applyFont="1" applyBorder="1" applyAlignment="1">
      <alignment horizontal="center" wrapText="1"/>
    </xf>
    <xf numFmtId="0" fontId="14" fillId="0" borderId="19" xfId="0" applyFont="1" applyBorder="1" applyAlignment="1">
      <alignment horizontal="left" wrapText="1"/>
    </xf>
    <xf numFmtId="174" fontId="14" fillId="0" borderId="19" xfId="0" applyNumberFormat="1" applyFont="1" applyFill="1" applyBorder="1" applyAlignment="1">
      <alignment horizontal="right"/>
    </xf>
    <xf numFmtId="0" fontId="14" fillId="2" borderId="0" xfId="0" applyFont="1" applyFill="1" applyBorder="1" applyAlignment="1">
      <alignment wrapText="1"/>
    </xf>
    <xf numFmtId="10" fontId="14" fillId="0" borderId="0" xfId="0" applyNumberFormat="1" applyFont="1" applyBorder="1" applyAlignment="1">
      <alignment horizontal="center" wrapText="1"/>
    </xf>
    <xf numFmtId="167" fontId="0" fillId="0" borderId="0" xfId="0" applyNumberFormat="1"/>
    <xf numFmtId="2" fontId="14" fillId="0" borderId="0" xfId="0" applyNumberFormat="1" applyFont="1" applyBorder="1" applyAlignment="1">
      <alignment horizontal="center" wrapText="1"/>
    </xf>
    <xf numFmtId="174" fontId="14" fillId="0" borderId="0" xfId="0" applyNumberFormat="1" applyFont="1" applyFill="1" applyBorder="1" applyAlignment="1">
      <alignment horizontal="right"/>
    </xf>
    <xf numFmtId="172" fontId="14" fillId="0" borderId="0" xfId="0" applyNumberFormat="1" applyFont="1" applyBorder="1" applyAlignment="1">
      <alignment horizontal="right" wrapText="1"/>
    </xf>
    <xf numFmtId="176" fontId="14" fillId="0" borderId="0" xfId="0" applyNumberFormat="1" applyFont="1" applyBorder="1" applyAlignment="1">
      <alignment horizontal="right" wrapText="1"/>
    </xf>
    <xf numFmtId="0" fontId="13" fillId="0" borderId="0" xfId="0" applyFont="1"/>
    <xf numFmtId="169" fontId="13" fillId="0" borderId="19" xfId="0" quotePrefix="1" applyNumberFormat="1" applyFont="1" applyBorder="1" applyAlignment="1" applyProtection="1">
      <alignment horizontal="left"/>
      <protection locked="0"/>
    </xf>
    <xf numFmtId="0" fontId="16" fillId="0" borderId="19" xfId="0" applyFont="1" applyBorder="1" applyAlignment="1">
      <alignment horizontal="left" wrapText="1"/>
    </xf>
    <xf numFmtId="2" fontId="14" fillId="0" borderId="19" xfId="0" applyNumberFormat="1" applyFont="1" applyBorder="1" applyAlignment="1">
      <alignment horizontal="right"/>
    </xf>
    <xf numFmtId="2" fontId="14" fillId="0" borderId="19" xfId="0" applyNumberFormat="1" applyFont="1" applyBorder="1" applyAlignment="1">
      <alignment horizontal="center"/>
    </xf>
    <xf numFmtId="176" fontId="14" fillId="0" borderId="45" xfId="0" applyNumberFormat="1" applyFont="1" applyBorder="1" applyAlignment="1">
      <alignment horizontal="right" wrapText="1"/>
    </xf>
    <xf numFmtId="0" fontId="14" fillId="0" borderId="19" xfId="0" applyFont="1" applyBorder="1" applyAlignment="1">
      <alignment horizontal="left"/>
    </xf>
    <xf numFmtId="0" fontId="13" fillId="0" borderId="19" xfId="0" quotePrefix="1" applyNumberFormat="1" applyFont="1" applyBorder="1" applyAlignment="1" applyProtection="1">
      <alignment horizontal="left"/>
      <protection locked="0"/>
    </xf>
    <xf numFmtId="0" fontId="14" fillId="0" borderId="0" xfId="0" applyFont="1" applyAlignment="1">
      <alignment horizontal="right"/>
    </xf>
    <xf numFmtId="0" fontId="13" fillId="0" borderId="19" xfId="0" applyFont="1" applyBorder="1" applyAlignment="1">
      <alignment horizontal="left"/>
    </xf>
    <xf numFmtId="0" fontId="13" fillId="0" borderId="19" xfId="0" applyFont="1" applyBorder="1" applyAlignment="1">
      <alignment vertical="top" wrapText="1"/>
    </xf>
    <xf numFmtId="8" fontId="14" fillId="0" borderId="19" xfId="0" applyNumberFormat="1" applyFont="1" applyBorder="1" applyAlignment="1">
      <alignment vertical="top" wrapText="1"/>
    </xf>
    <xf numFmtId="177" fontId="14" fillId="0" borderId="45" xfId="0" applyNumberFormat="1" applyFont="1" applyFill="1" applyBorder="1" applyAlignment="1">
      <alignment horizontal="right"/>
    </xf>
    <xf numFmtId="0" fontId="14" fillId="0" borderId="24" xfId="0" applyFont="1" applyBorder="1" applyAlignment="1">
      <alignment vertical="top" wrapText="1"/>
    </xf>
    <xf numFmtId="0" fontId="14" fillId="0" borderId="19" xfId="0" applyFont="1" applyBorder="1" applyAlignment="1">
      <alignment horizontal="right" vertical="top" wrapText="1"/>
    </xf>
    <xf numFmtId="8" fontId="14" fillId="0" borderId="19" xfId="0" applyNumberFormat="1" applyFont="1" applyBorder="1" applyAlignment="1">
      <alignment horizontal="right" vertical="top" wrapText="1"/>
    </xf>
    <xf numFmtId="0" fontId="14" fillId="2" borderId="19" xfId="0" applyFont="1" applyFill="1" applyBorder="1" applyAlignment="1">
      <alignment vertical="top" wrapText="1"/>
    </xf>
    <xf numFmtId="0" fontId="14" fillId="7" borderId="19" xfId="0" applyFont="1" applyFill="1" applyBorder="1" applyAlignment="1">
      <alignment horizontal="right" vertical="top" wrapText="1"/>
    </xf>
    <xf numFmtId="0" fontId="14" fillId="7" borderId="19" xfId="0" applyFont="1" applyFill="1" applyBorder="1" applyAlignment="1">
      <alignment horizontal="center"/>
    </xf>
    <xf numFmtId="0" fontId="14" fillId="7" borderId="0" xfId="0" applyFont="1" applyFill="1" applyBorder="1" applyAlignment="1">
      <alignment horizontal="center"/>
    </xf>
    <xf numFmtId="0" fontId="14" fillId="0" borderId="19" xfId="0" applyFont="1" applyBorder="1" applyAlignment="1">
      <alignment horizontal="center" vertical="top" wrapText="1"/>
    </xf>
    <xf numFmtId="0" fontId="13" fillId="0" borderId="19" xfId="0" applyFont="1" applyBorder="1" applyAlignment="1">
      <alignment wrapText="1"/>
    </xf>
    <xf numFmtId="0" fontId="13" fillId="0" borderId="19" xfId="0" applyFont="1" applyBorder="1" applyAlignment="1">
      <alignment horizontal="left" vertical="top" wrapText="1"/>
    </xf>
    <xf numFmtId="0" fontId="13" fillId="0" borderId="19" xfId="0" applyFont="1" applyBorder="1" applyAlignment="1">
      <alignment horizontal="center" vertical="top" wrapText="1"/>
    </xf>
    <xf numFmtId="0" fontId="14" fillId="0" borderId="19" xfId="0" applyFont="1" applyBorder="1" applyAlignment="1">
      <alignment horizontal="justify" wrapText="1"/>
    </xf>
    <xf numFmtId="167" fontId="14" fillId="0" borderId="19" xfId="0" applyNumberFormat="1" applyFont="1" applyBorder="1" applyAlignment="1">
      <alignment horizontal="right" wrapText="1"/>
    </xf>
    <xf numFmtId="2" fontId="14" fillId="0" borderId="19" xfId="0" applyNumberFormat="1" applyFont="1" applyBorder="1" applyAlignment="1">
      <alignment vertical="top" wrapText="1"/>
    </xf>
    <xf numFmtId="0" fontId="19" fillId="0" borderId="0" xfId="0" applyFont="1"/>
    <xf numFmtId="0" fontId="19" fillId="8" borderId="20" xfId="0" applyFont="1" applyFill="1" applyBorder="1"/>
    <xf numFmtId="0" fontId="20" fillId="8" borderId="45" xfId="0" applyFont="1" applyFill="1" applyBorder="1" applyAlignment="1">
      <alignment horizontal="center"/>
    </xf>
    <xf numFmtId="0" fontId="19" fillId="0" borderId="6" xfId="0" applyFont="1" applyBorder="1"/>
    <xf numFmtId="0" fontId="19" fillId="0" borderId="0" xfId="0" applyFont="1" applyBorder="1"/>
    <xf numFmtId="0" fontId="19" fillId="0" borderId="39" xfId="0" applyFont="1" applyBorder="1"/>
    <xf numFmtId="0" fontId="20" fillId="8" borderId="2" xfId="0" applyFont="1" applyFill="1" applyBorder="1"/>
    <xf numFmtId="0" fontId="19" fillId="0" borderId="1" xfId="0" applyFont="1" applyBorder="1" applyAlignment="1">
      <alignment horizontal="center"/>
    </xf>
    <xf numFmtId="49" fontId="19" fillId="0" borderId="1" xfId="0" applyNumberFormat="1" applyFont="1" applyBorder="1" applyAlignment="1">
      <alignment horizontal="center"/>
    </xf>
    <xf numFmtId="0" fontId="19" fillId="0" borderId="40" xfId="0" applyFont="1" applyBorder="1" applyAlignment="1">
      <alignment horizontal="center"/>
    </xf>
    <xf numFmtId="0" fontId="19" fillId="0" borderId="2" xfId="0" applyFont="1" applyBorder="1" applyAlignment="1">
      <alignment horizontal="center"/>
    </xf>
    <xf numFmtId="0" fontId="20" fillId="0" borderId="6" xfId="0" applyFont="1" applyBorder="1"/>
    <xf numFmtId="0" fontId="20" fillId="0" borderId="0" xfId="0" applyFont="1" applyBorder="1" applyAlignment="1">
      <alignment vertical="center"/>
    </xf>
    <xf numFmtId="165" fontId="19" fillId="0" borderId="0" xfId="0" applyNumberFormat="1" applyFont="1" applyBorder="1"/>
    <xf numFmtId="165" fontId="19" fillId="0" borderId="39" xfId="0" applyNumberFormat="1" applyFont="1" applyBorder="1"/>
    <xf numFmtId="0" fontId="21" fillId="0" borderId="21" xfId="0" applyFont="1" applyBorder="1"/>
    <xf numFmtId="0" fontId="19" fillId="0" borderId="14" xfId="0" applyFont="1" applyBorder="1"/>
    <xf numFmtId="0" fontId="19" fillId="0" borderId="49" xfId="0" applyFont="1" applyBorder="1"/>
    <xf numFmtId="0" fontId="21" fillId="0" borderId="33" xfId="0" applyFont="1" applyBorder="1"/>
    <xf numFmtId="0" fontId="21" fillId="0" borderId="11" xfId="0" applyFont="1" applyBorder="1"/>
    <xf numFmtId="0" fontId="19" fillId="0" borderId="11" xfId="0" applyFont="1" applyBorder="1"/>
    <xf numFmtId="0" fontId="19" fillId="0" borderId="27" xfId="0" applyFont="1" applyBorder="1"/>
    <xf numFmtId="0" fontId="20" fillId="9" borderId="10" xfId="0" applyFont="1" applyFill="1" applyBorder="1" applyAlignment="1">
      <alignment wrapText="1"/>
    </xf>
    <xf numFmtId="0" fontId="20" fillId="9" borderId="12" xfId="0" applyFont="1" applyFill="1" applyBorder="1" applyAlignment="1">
      <alignment wrapText="1"/>
    </xf>
    <xf numFmtId="0" fontId="20" fillId="9" borderId="62" xfId="0" applyFont="1" applyFill="1" applyBorder="1" applyAlignment="1">
      <alignment wrapText="1"/>
    </xf>
    <xf numFmtId="43" fontId="19" fillId="0" borderId="43" xfId="1" applyFont="1" applyBorder="1"/>
    <xf numFmtId="178" fontId="19" fillId="0" borderId="2" xfId="1" applyNumberFormat="1" applyFont="1" applyBorder="1"/>
    <xf numFmtId="179" fontId="19" fillId="0" borderId="63" xfId="0" applyNumberFormat="1" applyFont="1" applyBorder="1"/>
    <xf numFmtId="178" fontId="19" fillId="0" borderId="63" xfId="0" applyNumberFormat="1" applyFont="1" applyBorder="1"/>
    <xf numFmtId="0" fontId="19" fillId="0" borderId="2" xfId="0" applyFont="1" applyBorder="1"/>
    <xf numFmtId="0" fontId="19" fillId="0" borderId="63" xfId="0" applyFont="1" applyBorder="1"/>
    <xf numFmtId="0" fontId="19" fillId="0" borderId="0" xfId="0" applyFont="1" applyBorder="1" applyAlignment="1">
      <alignment horizontal="left"/>
    </xf>
    <xf numFmtId="0" fontId="19" fillId="0" borderId="39" xfId="0" applyFont="1" applyBorder="1" applyAlignment="1">
      <alignment horizontal="left"/>
    </xf>
    <xf numFmtId="178" fontId="19" fillId="0" borderId="6" xfId="1" applyNumberFormat="1" applyFont="1" applyBorder="1"/>
    <xf numFmtId="178" fontId="19" fillId="0" borderId="0" xfId="1" applyNumberFormat="1" applyFont="1" applyBorder="1"/>
    <xf numFmtId="0" fontId="21" fillId="0" borderId="6" xfId="0" applyFont="1" applyBorder="1"/>
    <xf numFmtId="0" fontId="21" fillId="0" borderId="0" xfId="0" applyFont="1" applyBorder="1" applyAlignment="1">
      <alignment horizontal="left"/>
    </xf>
    <xf numFmtId="0" fontId="19" fillId="0" borderId="21" xfId="0" applyFont="1" applyBorder="1"/>
    <xf numFmtId="43" fontId="19" fillId="0" borderId="65" xfId="1" applyFont="1" applyBorder="1"/>
    <xf numFmtId="43" fontId="19" fillId="0" borderId="44" xfId="1" applyFont="1" applyBorder="1"/>
    <xf numFmtId="0" fontId="19" fillId="0" borderId="64" xfId="0" applyFont="1" applyBorder="1"/>
    <xf numFmtId="43" fontId="19" fillId="0" borderId="0" xfId="1" applyFont="1" applyBorder="1"/>
    <xf numFmtId="0" fontId="21" fillId="0" borderId="0" xfId="0" applyFont="1"/>
    <xf numFmtId="43" fontId="19" fillId="0" borderId="0" xfId="1" applyFont="1"/>
    <xf numFmtId="0" fontId="20" fillId="0" borderId="0" xfId="0" applyFont="1"/>
    <xf numFmtId="0" fontId="20" fillId="9" borderId="66" xfId="0" applyFont="1" applyFill="1" applyBorder="1" applyAlignment="1">
      <alignment wrapText="1"/>
    </xf>
    <xf numFmtId="178" fontId="19" fillId="0" borderId="2" xfId="0" applyNumberFormat="1" applyFont="1" applyBorder="1"/>
    <xf numFmtId="178" fontId="19" fillId="0" borderId="44" xfId="0" applyNumberFormat="1" applyFont="1" applyBorder="1"/>
    <xf numFmtId="0" fontId="19" fillId="0" borderId="33" xfId="0" applyFont="1" applyBorder="1"/>
    <xf numFmtId="178" fontId="19" fillId="0" borderId="44" xfId="1" applyNumberFormat="1" applyFont="1" applyBorder="1"/>
    <xf numFmtId="0" fontId="19" fillId="0" borderId="0" xfId="0" quotePrefix="1" applyFont="1"/>
    <xf numFmtId="0" fontId="19" fillId="0" borderId="41" xfId="0" applyFont="1" applyBorder="1"/>
    <xf numFmtId="0" fontId="19" fillId="0" borderId="37" xfId="0" applyFont="1" applyBorder="1"/>
    <xf numFmtId="178" fontId="19" fillId="0" borderId="64" xfId="0" applyNumberFormat="1" applyFont="1" applyBorder="1"/>
    <xf numFmtId="178" fontId="19" fillId="0" borderId="0" xfId="0" applyNumberFormat="1" applyFont="1"/>
    <xf numFmtId="0" fontId="20" fillId="9" borderId="71" xfId="0" applyFont="1" applyFill="1" applyBorder="1" applyAlignment="1">
      <alignment wrapText="1"/>
    </xf>
    <xf numFmtId="43" fontId="19" fillId="0" borderId="6" xfId="1" applyFont="1" applyBorder="1"/>
    <xf numFmtId="43" fontId="19" fillId="0" borderId="2" xfId="1" applyFont="1" applyBorder="1"/>
    <xf numFmtId="178" fontId="19" fillId="0" borderId="39" xfId="0" applyNumberFormat="1" applyFont="1" applyBorder="1"/>
    <xf numFmtId="0" fontId="19" fillId="0" borderId="65" xfId="0" applyFont="1" applyBorder="1"/>
    <xf numFmtId="0" fontId="20" fillId="0" borderId="0" xfId="0" applyFont="1" applyBorder="1" applyAlignment="1">
      <alignment horizontal="center"/>
    </xf>
    <xf numFmtId="0" fontId="20" fillId="0" borderId="0" xfId="0" applyFont="1" applyBorder="1" applyAlignment="1"/>
    <xf numFmtId="0" fontId="20" fillId="0" borderId="39" xfId="0" applyFont="1" applyBorder="1" applyAlignment="1"/>
    <xf numFmtId="0" fontId="20" fillId="9" borderId="47" xfId="0" applyFont="1" applyFill="1" applyBorder="1" applyAlignment="1">
      <alignment wrapText="1"/>
    </xf>
    <xf numFmtId="0" fontId="20" fillId="9" borderId="32" xfId="0" applyFont="1" applyFill="1" applyBorder="1" applyAlignment="1">
      <alignment wrapText="1"/>
    </xf>
    <xf numFmtId="0" fontId="20" fillId="9" borderId="63" xfId="0" applyFont="1" applyFill="1" applyBorder="1" applyAlignment="1">
      <alignment wrapText="1"/>
    </xf>
    <xf numFmtId="178" fontId="19" fillId="0" borderId="43" xfId="1" applyNumberFormat="1" applyFont="1" applyBorder="1"/>
    <xf numFmtId="179" fontId="19" fillId="0" borderId="63" xfId="1" applyNumberFormat="1" applyFont="1" applyBorder="1"/>
    <xf numFmtId="178" fontId="19" fillId="0" borderId="63" xfId="1" applyNumberFormat="1" applyFont="1" applyBorder="1"/>
    <xf numFmtId="43" fontId="19" fillId="0" borderId="63" xfId="1" applyFont="1" applyBorder="1"/>
    <xf numFmtId="165" fontId="19" fillId="0" borderId="63" xfId="0" applyNumberFormat="1" applyFont="1" applyBorder="1"/>
    <xf numFmtId="178" fontId="19" fillId="0" borderId="65" xfId="1" applyNumberFormat="1" applyFont="1" applyBorder="1"/>
    <xf numFmtId="178" fontId="19" fillId="0" borderId="64" xfId="1" applyNumberFormat="1" applyFont="1" applyBorder="1"/>
    <xf numFmtId="0" fontId="20" fillId="9" borderId="16" xfId="0" applyFont="1" applyFill="1" applyBorder="1" applyAlignment="1">
      <alignment wrapText="1"/>
    </xf>
    <xf numFmtId="179" fontId="19" fillId="0" borderId="43" xfId="0" applyNumberFormat="1" applyFont="1" applyBorder="1"/>
    <xf numFmtId="0" fontId="19" fillId="0" borderId="43" xfId="0" applyFont="1" applyBorder="1"/>
    <xf numFmtId="0" fontId="19" fillId="0" borderId="4" xfId="0" applyFont="1" applyBorder="1"/>
    <xf numFmtId="0" fontId="19" fillId="0" borderId="17" xfId="0" applyFont="1" applyBorder="1"/>
    <xf numFmtId="0" fontId="19" fillId="0" borderId="44" xfId="0" applyFont="1" applyBorder="1"/>
    <xf numFmtId="2" fontId="19" fillId="2" borderId="63" xfId="0" applyNumberFormat="1" applyFont="1" applyFill="1" applyBorder="1"/>
    <xf numFmtId="0" fontId="19" fillId="0" borderId="15" xfId="0" applyFont="1" applyBorder="1"/>
    <xf numFmtId="2" fontId="19" fillId="2" borderId="64" xfId="0" applyNumberFormat="1" applyFont="1" applyFill="1" applyBorder="1"/>
    <xf numFmtId="0" fontId="22" fillId="10" borderId="22" xfId="4" applyFont="1" applyFill="1" applyBorder="1" applyAlignment="1">
      <alignment wrapText="1"/>
    </xf>
    <xf numFmtId="0" fontId="22" fillId="10" borderId="24" xfId="4" applyFont="1" applyFill="1" applyBorder="1"/>
    <xf numFmtId="0" fontId="23" fillId="2" borderId="0" xfId="4" applyFont="1" applyFill="1" applyBorder="1"/>
    <xf numFmtId="0" fontId="24" fillId="2" borderId="10" xfId="4" applyFont="1" applyFill="1" applyBorder="1"/>
    <xf numFmtId="0" fontId="24" fillId="2" borderId="12" xfId="4" applyFont="1" applyFill="1" applyBorder="1"/>
    <xf numFmtId="0" fontId="24" fillId="2" borderId="16" xfId="4" applyFont="1" applyFill="1" applyBorder="1"/>
    <xf numFmtId="0" fontId="19" fillId="0" borderId="76" xfId="0" applyFont="1" applyBorder="1" applyAlignment="1"/>
    <xf numFmtId="0" fontId="24" fillId="2" borderId="43" xfId="4" applyFont="1" applyFill="1" applyBorder="1"/>
    <xf numFmtId="0" fontId="24" fillId="2" borderId="2" xfId="4" applyFont="1" applyFill="1" applyBorder="1"/>
    <xf numFmtId="178" fontId="24" fillId="2" borderId="63" xfId="4" applyNumberFormat="1" applyFont="1" applyFill="1" applyBorder="1"/>
    <xf numFmtId="0" fontId="19" fillId="0" borderId="78" xfId="0" applyFont="1" applyBorder="1" applyAlignment="1"/>
    <xf numFmtId="0" fontId="23" fillId="2" borderId="44" xfId="4" applyFont="1" applyFill="1" applyBorder="1"/>
    <xf numFmtId="0" fontId="23" fillId="2" borderId="64" xfId="4" applyFont="1" applyFill="1" applyBorder="1"/>
    <xf numFmtId="0" fontId="24" fillId="2" borderId="65" xfId="4" applyFont="1" applyFill="1" applyBorder="1"/>
    <xf numFmtId="0" fontId="24" fillId="2" borderId="44" xfId="4" applyFont="1" applyFill="1" applyBorder="1"/>
    <xf numFmtId="178" fontId="24" fillId="2" borderId="64" xfId="4" applyNumberFormat="1" applyFont="1" applyFill="1" applyBorder="1"/>
    <xf numFmtId="0" fontId="24" fillId="2" borderId="0" xfId="0" applyFont="1" applyFill="1"/>
    <xf numFmtId="0" fontId="20" fillId="0" borderId="71" xfId="0" applyFont="1" applyBorder="1"/>
    <xf numFmtId="0" fontId="20" fillId="9" borderId="19" xfId="0" applyFont="1" applyFill="1" applyBorder="1" applyAlignment="1">
      <alignment wrapText="1"/>
    </xf>
    <xf numFmtId="0" fontId="20" fillId="0" borderId="43" xfId="0" applyFont="1" applyBorder="1"/>
    <xf numFmtId="0" fontId="19" fillId="0" borderId="42" xfId="0" applyFont="1" applyBorder="1"/>
    <xf numFmtId="0" fontId="19" fillId="0" borderId="40" xfId="0" applyFont="1" applyBorder="1"/>
    <xf numFmtId="2" fontId="19" fillId="2" borderId="75" xfId="0" applyNumberFormat="1" applyFont="1" applyFill="1" applyBorder="1" applyAlignment="1">
      <alignment horizontal="right"/>
    </xf>
    <xf numFmtId="2" fontId="19" fillId="2" borderId="63" xfId="0" applyNumberFormat="1" applyFont="1" applyFill="1" applyBorder="1" applyAlignment="1">
      <alignment horizontal="right"/>
    </xf>
    <xf numFmtId="0" fontId="20" fillId="0" borderId="65" xfId="0" applyFont="1" applyBorder="1"/>
    <xf numFmtId="2" fontId="19" fillId="2" borderId="64" xfId="0" applyNumberFormat="1" applyFont="1" applyFill="1" applyBorder="1" applyAlignment="1">
      <alignment horizontal="right"/>
    </xf>
    <xf numFmtId="2" fontId="19" fillId="2" borderId="0" xfId="0" applyNumberFormat="1" applyFont="1" applyFill="1" applyBorder="1"/>
    <xf numFmtId="0" fontId="10" fillId="4" borderId="20" xfId="0" applyFont="1" applyFill="1" applyBorder="1" applyAlignment="1">
      <alignment horizontal="center"/>
    </xf>
    <xf numFmtId="0" fontId="10" fillId="4" borderId="8" xfId="0" applyFont="1" applyFill="1" applyBorder="1" applyAlignment="1">
      <alignment horizontal="center"/>
    </xf>
    <xf numFmtId="0" fontId="10" fillId="4" borderId="45" xfId="0" applyFont="1" applyFill="1" applyBorder="1" applyAlignment="1">
      <alignment horizontal="center"/>
    </xf>
    <xf numFmtId="166" fontId="5" fillId="0" borderId="20" xfId="0" applyNumberFormat="1" applyFont="1" applyFill="1" applyBorder="1" applyAlignment="1">
      <alignment horizontal="center" wrapText="1"/>
    </xf>
    <xf numFmtId="166" fontId="5" fillId="0" borderId="45" xfId="0" applyNumberFormat="1" applyFont="1" applyFill="1" applyBorder="1" applyAlignment="1">
      <alignment horizontal="center" wrapText="1"/>
    </xf>
    <xf numFmtId="0" fontId="5" fillId="0" borderId="28" xfId="0" applyNumberFormat="1" applyFont="1" applyFill="1" applyBorder="1" applyAlignment="1">
      <alignment horizontal="center" wrapText="1"/>
    </xf>
    <xf numFmtId="0" fontId="5" fillId="0" borderId="50" xfId="0" applyNumberFormat="1" applyFont="1" applyFill="1" applyBorder="1" applyAlignment="1">
      <alignment horizontal="center" wrapText="1"/>
    </xf>
    <xf numFmtId="2" fontId="5" fillId="0" borderId="38" xfId="0" applyNumberFormat="1" applyFont="1" applyFill="1" applyBorder="1" applyAlignment="1">
      <alignment horizontal="center"/>
    </xf>
    <xf numFmtId="2" fontId="5" fillId="0" borderId="45" xfId="0" applyNumberFormat="1" applyFont="1" applyFill="1" applyBorder="1" applyAlignment="1">
      <alignment horizontal="center"/>
    </xf>
    <xf numFmtId="2" fontId="5" fillId="0" borderId="37" xfId="0" applyNumberFormat="1" applyFont="1" applyFill="1" applyBorder="1" applyAlignment="1">
      <alignment horizontal="center"/>
    </xf>
    <xf numFmtId="2" fontId="5" fillId="0" borderId="51" xfId="0" applyNumberFormat="1" applyFont="1" applyFill="1" applyBorder="1" applyAlignment="1">
      <alignment horizontal="center"/>
    </xf>
    <xf numFmtId="0" fontId="5" fillId="4" borderId="11" xfId="0" applyFont="1" applyFill="1" applyBorder="1" applyAlignment="1">
      <alignment horizontal="center"/>
    </xf>
    <xf numFmtId="0" fontId="5" fillId="4" borderId="0" xfId="0" applyFont="1" applyFill="1" applyBorder="1" applyAlignment="1">
      <alignment horizontal="center"/>
    </xf>
    <xf numFmtId="0" fontId="5" fillId="4" borderId="14" xfId="0" applyFont="1" applyFill="1" applyBorder="1" applyAlignment="1">
      <alignment horizontal="center"/>
    </xf>
    <xf numFmtId="0" fontId="20" fillId="8" borderId="8" xfId="0" applyFont="1" applyFill="1" applyBorder="1" applyAlignment="1">
      <alignment horizontal="center"/>
    </xf>
    <xf numFmtId="0" fontId="20" fillId="0" borderId="2" xfId="0" applyFont="1" applyBorder="1" applyAlignment="1">
      <alignment horizontal="center"/>
    </xf>
    <xf numFmtId="0" fontId="19" fillId="0" borderId="0" xfId="0" applyFont="1" applyBorder="1" applyAlignment="1">
      <alignment horizontal="center"/>
    </xf>
    <xf numFmtId="0" fontId="20" fillId="8" borderId="41" xfId="0" applyFont="1" applyFill="1" applyBorder="1" applyAlignment="1">
      <alignment horizontal="center"/>
    </xf>
    <xf numFmtId="0" fontId="20" fillId="8" borderId="56" xfId="0" applyFont="1" applyFill="1" applyBorder="1" applyAlignment="1">
      <alignment horizontal="center"/>
    </xf>
    <xf numFmtId="0" fontId="20" fillId="8" borderId="57" xfId="0" applyFont="1" applyFill="1" applyBorder="1" applyAlignment="1">
      <alignment horizontal="center"/>
    </xf>
    <xf numFmtId="0" fontId="19" fillId="0" borderId="36" xfId="0" applyFont="1" applyBorder="1" applyAlignment="1">
      <alignment horizontal="center"/>
    </xf>
    <xf numFmtId="0" fontId="19" fillId="0" borderId="58" xfId="0" applyFont="1" applyBorder="1" applyAlignment="1">
      <alignment horizontal="center"/>
    </xf>
    <xf numFmtId="0" fontId="19" fillId="0" borderId="59"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0" fontId="19" fillId="0" borderId="46" xfId="0" applyFont="1" applyBorder="1" applyAlignment="1">
      <alignment horizontal="center"/>
    </xf>
    <xf numFmtId="0" fontId="19" fillId="0" borderId="60" xfId="0" applyFont="1" applyBorder="1" applyAlignment="1">
      <alignment horizontal="center"/>
    </xf>
    <xf numFmtId="0" fontId="19" fillId="0" borderId="61" xfId="0" applyFont="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left"/>
    </xf>
    <xf numFmtId="0" fontId="19" fillId="0" borderId="63" xfId="0" applyFont="1" applyBorder="1" applyAlignment="1">
      <alignment horizontal="left"/>
    </xf>
    <xf numFmtId="0" fontId="19" fillId="0" borderId="44" xfId="0" applyFont="1" applyBorder="1"/>
    <xf numFmtId="0" fontId="19" fillId="0" borderId="64" xfId="0" applyFont="1" applyBorder="1"/>
    <xf numFmtId="0" fontId="19" fillId="0" borderId="0" xfId="0" applyFont="1" applyBorder="1"/>
    <xf numFmtId="0" fontId="19" fillId="0" borderId="41" xfId="0" applyFont="1" applyBorder="1" applyAlignment="1">
      <alignment horizontal="left"/>
    </xf>
    <xf numFmtId="0" fontId="19" fillId="0" borderId="2" xfId="0" applyNumberFormat="1" applyFont="1" applyBorder="1" applyAlignment="1">
      <alignment horizontal="left"/>
    </xf>
    <xf numFmtId="0" fontId="19" fillId="0" borderId="41" xfId="0" applyNumberFormat="1" applyFont="1" applyBorder="1" applyAlignment="1">
      <alignment horizontal="left"/>
    </xf>
    <xf numFmtId="0" fontId="20" fillId="9" borderId="2" xfId="0" applyFont="1" applyFill="1" applyBorder="1" applyAlignment="1">
      <alignment horizontal="left"/>
    </xf>
    <xf numFmtId="0" fontId="20" fillId="9" borderId="41" xfId="0" applyFont="1" applyFill="1" applyBorder="1" applyAlignment="1">
      <alignment horizontal="left"/>
    </xf>
    <xf numFmtId="0" fontId="19" fillId="0" borderId="44" xfId="0" applyFont="1" applyBorder="1" applyAlignment="1">
      <alignment horizontal="left"/>
    </xf>
    <xf numFmtId="0" fontId="19" fillId="0" borderId="64" xfId="0" applyFont="1" applyBorder="1" applyAlignment="1">
      <alignment horizontal="left"/>
    </xf>
    <xf numFmtId="0" fontId="19" fillId="0" borderId="56" xfId="0" applyFont="1" applyBorder="1" applyAlignment="1">
      <alignment horizontal="left"/>
    </xf>
    <xf numFmtId="0" fontId="19" fillId="0" borderId="68" xfId="0" applyFont="1" applyBorder="1" applyAlignment="1">
      <alignment horizontal="left"/>
    </xf>
    <xf numFmtId="0" fontId="19" fillId="0" borderId="69" xfId="0" applyFont="1" applyBorder="1" applyAlignment="1">
      <alignment horizontal="left"/>
    </xf>
    <xf numFmtId="0" fontId="19" fillId="0" borderId="70" xfId="0" applyFont="1" applyBorder="1" applyAlignment="1">
      <alignment horizontal="left"/>
    </xf>
    <xf numFmtId="0" fontId="19" fillId="0" borderId="0" xfId="0" applyFont="1" applyAlignment="1">
      <alignment horizontal="left"/>
    </xf>
    <xf numFmtId="0" fontId="19" fillId="0" borderId="32" xfId="0" applyFont="1" applyBorder="1" applyAlignment="1">
      <alignment horizontal="left"/>
    </xf>
    <xf numFmtId="0" fontId="19" fillId="0" borderId="67" xfId="0" applyFont="1" applyBorder="1" applyAlignment="1">
      <alignment horizontal="left"/>
    </xf>
    <xf numFmtId="0" fontId="20" fillId="0" borderId="0" xfId="0" applyFont="1" applyBorder="1" applyAlignment="1">
      <alignment horizontal="left"/>
    </xf>
    <xf numFmtId="0" fontId="20" fillId="0" borderId="39" xfId="0" applyFont="1" applyBorder="1" applyAlignment="1">
      <alignment horizontal="left"/>
    </xf>
    <xf numFmtId="0" fontId="20" fillId="0" borderId="71" xfId="0" applyFont="1" applyBorder="1" applyAlignment="1">
      <alignment horizontal="left"/>
    </xf>
    <xf numFmtId="0" fontId="20" fillId="0" borderId="66" xfId="0" applyFont="1" applyBorder="1" applyAlignment="1">
      <alignment horizontal="left"/>
    </xf>
    <xf numFmtId="0" fontId="20" fillId="0" borderId="62" xfId="0" applyFont="1" applyBorder="1" applyAlignment="1">
      <alignment horizontal="left"/>
    </xf>
    <xf numFmtId="0" fontId="20" fillId="0" borderId="72" xfId="0" applyFont="1" applyBorder="1" applyAlignment="1">
      <alignment horizontal="center"/>
    </xf>
    <xf numFmtId="0" fontId="20" fillId="0" borderId="73" xfId="0" applyFont="1" applyBorder="1" applyAlignment="1">
      <alignment horizontal="center"/>
    </xf>
    <xf numFmtId="0" fontId="20" fillId="0" borderId="74" xfId="0" applyFont="1" applyBorder="1" applyAlignment="1">
      <alignment horizontal="center"/>
    </xf>
    <xf numFmtId="178" fontId="19" fillId="0" borderId="67" xfId="0" applyNumberFormat="1" applyFont="1" applyBorder="1" applyAlignment="1">
      <alignment horizontal="center" vertical="center"/>
    </xf>
    <xf numFmtId="178" fontId="19" fillId="0" borderId="18" xfId="0" applyNumberFormat="1" applyFont="1" applyBorder="1" applyAlignment="1">
      <alignment horizontal="center" vertical="center"/>
    </xf>
    <xf numFmtId="178" fontId="19" fillId="0" borderId="75" xfId="0" applyNumberFormat="1" applyFont="1" applyBorder="1" applyAlignment="1">
      <alignment horizontal="center" vertical="center"/>
    </xf>
    <xf numFmtId="0" fontId="19" fillId="0" borderId="2" xfId="0" applyFont="1" applyBorder="1" applyAlignment="1">
      <alignment horizontal="left" vertical="top" wrapText="1"/>
    </xf>
    <xf numFmtId="0" fontId="19" fillId="0" borderId="2" xfId="0" applyFont="1" applyBorder="1" applyAlignment="1">
      <alignment horizontal="left" vertical="top"/>
    </xf>
    <xf numFmtId="0" fontId="19" fillId="0" borderId="63" xfId="0" applyFont="1" applyBorder="1" applyAlignment="1">
      <alignment horizontal="left" vertical="top"/>
    </xf>
    <xf numFmtId="0" fontId="19" fillId="0" borderId="44" xfId="0" applyFont="1" applyBorder="1" applyAlignment="1">
      <alignment horizontal="left" vertical="top"/>
    </xf>
    <xf numFmtId="0" fontId="19" fillId="0" borderId="64" xfId="0" applyFont="1" applyBorder="1" applyAlignment="1">
      <alignment horizontal="left" vertical="top"/>
    </xf>
    <xf numFmtId="43" fontId="19" fillId="0" borderId="47" xfId="1" applyFont="1" applyBorder="1" applyAlignment="1">
      <alignment horizontal="left" vertical="center"/>
    </xf>
    <xf numFmtId="43" fontId="19" fillId="0" borderId="5" xfId="1" applyFont="1" applyBorder="1" applyAlignment="1">
      <alignment horizontal="left" vertical="center"/>
    </xf>
    <xf numFmtId="43" fontId="19" fillId="0" borderId="13" xfId="1" applyFont="1" applyBorder="1" applyAlignment="1">
      <alignment horizontal="left" vertical="center"/>
    </xf>
    <xf numFmtId="178" fontId="19" fillId="0" borderId="32" xfId="1" applyNumberFormat="1" applyFont="1" applyBorder="1" applyAlignment="1">
      <alignment horizontal="center" vertical="center"/>
    </xf>
    <xf numFmtId="178" fontId="19" fillId="0" borderId="1" xfId="1" applyNumberFormat="1" applyFont="1" applyBorder="1" applyAlignment="1">
      <alignment horizontal="center" vertical="center"/>
    </xf>
    <xf numFmtId="178" fontId="19" fillId="0" borderId="15" xfId="1" applyNumberFormat="1" applyFont="1" applyBorder="1" applyAlignment="1">
      <alignment horizontal="center" vertical="center"/>
    </xf>
    <xf numFmtId="178" fontId="19" fillId="0" borderId="54" xfId="0" applyNumberFormat="1" applyFont="1" applyBorder="1" applyAlignment="1">
      <alignment horizontal="center" vertical="center"/>
    </xf>
    <xf numFmtId="0" fontId="20" fillId="0" borderId="2" xfId="0" applyFont="1" applyBorder="1" applyAlignment="1">
      <alignment horizontal="left"/>
    </xf>
    <xf numFmtId="0" fontId="20" fillId="0" borderId="63" xfId="0" applyFont="1" applyBorder="1" applyAlignment="1">
      <alignment horizontal="left"/>
    </xf>
    <xf numFmtId="43" fontId="19" fillId="0" borderId="42" xfId="1" applyFont="1" applyBorder="1" applyAlignment="1">
      <alignment horizontal="left" vertical="center"/>
    </xf>
    <xf numFmtId="178" fontId="19" fillId="0" borderId="40" xfId="1" applyNumberFormat="1" applyFont="1" applyBorder="1" applyAlignment="1">
      <alignment horizontal="center" vertical="center"/>
    </xf>
    <xf numFmtId="0" fontId="21" fillId="0" borderId="0" xfId="0" applyFont="1" applyAlignment="1">
      <alignment horizontal="center"/>
    </xf>
    <xf numFmtId="0" fontId="19" fillId="0" borderId="77" xfId="0" applyFont="1" applyBorder="1" applyAlignment="1">
      <alignment horizontal="center"/>
    </xf>
    <xf numFmtId="0" fontId="19" fillId="0" borderId="2" xfId="0" applyFont="1" applyBorder="1"/>
    <xf numFmtId="0" fontId="19" fillId="0" borderId="63" xfId="0" applyFont="1" applyBorder="1"/>
    <xf numFmtId="0" fontId="19" fillId="0" borderId="57" xfId="0" applyFont="1" applyBorder="1" applyAlignment="1">
      <alignment horizontal="center"/>
    </xf>
    <xf numFmtId="0" fontId="19" fillId="0" borderId="63" xfId="0" applyFont="1" applyBorder="1" applyAlignment="1">
      <alignment horizontal="center"/>
    </xf>
    <xf numFmtId="0" fontId="19" fillId="0" borderId="51" xfId="0" applyFont="1" applyBorder="1" applyAlignment="1">
      <alignment horizontal="center"/>
    </xf>
    <xf numFmtId="0" fontId="19" fillId="0" borderId="44" xfId="0" applyFont="1" applyBorder="1" applyAlignment="1">
      <alignment horizontal="center"/>
    </xf>
    <xf numFmtId="0" fontId="19" fillId="0" borderId="64" xfId="0" applyFont="1" applyBorder="1" applyAlignment="1">
      <alignment horizontal="center"/>
    </xf>
    <xf numFmtId="0" fontId="19" fillId="0" borderId="56" xfId="0" applyFont="1" applyBorder="1" applyAlignment="1">
      <alignment horizontal="center"/>
    </xf>
    <xf numFmtId="0" fontId="19" fillId="0" borderId="68" xfId="0" applyFont="1" applyBorder="1" applyAlignment="1">
      <alignment horizontal="center"/>
    </xf>
    <xf numFmtId="0" fontId="20" fillId="0" borderId="41" xfId="0" applyFont="1" applyBorder="1" applyAlignment="1">
      <alignment horizontal="center"/>
    </xf>
    <xf numFmtId="0" fontId="20" fillId="0" borderId="56" xfId="0" applyFont="1" applyBorder="1" applyAlignment="1">
      <alignment horizontal="center"/>
    </xf>
    <xf numFmtId="0" fontId="20" fillId="0" borderId="68" xfId="0" applyFont="1" applyBorder="1" applyAlignment="1">
      <alignment horizontal="center"/>
    </xf>
    <xf numFmtId="0" fontId="19" fillId="0" borderId="41" xfId="0" applyFont="1" applyBorder="1" applyAlignment="1">
      <alignment horizontal="center"/>
    </xf>
    <xf numFmtId="0" fontId="21" fillId="0" borderId="11" xfId="0" applyFont="1" applyBorder="1" applyAlignment="1">
      <alignment horizontal="center"/>
    </xf>
  </cellXfs>
  <cellStyles count="5">
    <cellStyle name="Comma" xfId="1" builtinId="3"/>
    <cellStyle name="Hyperlink" xfId="2" builtinId="8"/>
    <cellStyle name="Neutral" xfId="4" builtinId="2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view="pageBreakPreview" topLeftCell="A85" zoomScale="60" zoomScaleNormal="100" workbookViewId="0">
      <selection activeCell="E25" sqref="E25"/>
    </sheetView>
  </sheetViews>
  <sheetFormatPr defaultRowHeight="17.399999999999999" x14ac:dyDescent="0.3"/>
  <cols>
    <col min="1" max="1" width="28" style="17" customWidth="1"/>
    <col min="2" max="2" width="13.5546875" style="17" bestFit="1" customWidth="1"/>
    <col min="3" max="3" width="15.77734375" style="17" bestFit="1" customWidth="1"/>
    <col min="4" max="4" width="12.33203125" style="17" bestFit="1" customWidth="1"/>
    <col min="5" max="5" width="19" style="17" customWidth="1"/>
    <col min="6" max="6" width="18.33203125" style="17" customWidth="1"/>
    <col min="7" max="7" width="18.5546875" style="17" bestFit="1" customWidth="1"/>
    <col min="8" max="8" width="15.44140625" style="17" customWidth="1"/>
    <col min="9" max="9" width="17.6640625" style="17" customWidth="1"/>
    <col min="10" max="10" width="20.109375" style="17" customWidth="1"/>
    <col min="11" max="11" width="23.44140625" style="17" customWidth="1"/>
    <col min="12" max="12" width="21.5546875" style="72" bestFit="1" customWidth="1"/>
    <col min="13" max="13" width="21.21875" style="17" bestFit="1" customWidth="1"/>
    <col min="14" max="14" width="8.88671875" style="4"/>
    <col min="15" max="15" width="17.44140625" style="4" bestFit="1" customWidth="1"/>
    <col min="16" max="16384" width="8.88671875" style="4"/>
  </cols>
  <sheetData>
    <row r="1" spans="1:16" s="222" customFormat="1" ht="23.4" thickBot="1" x14ac:dyDescent="0.45">
      <c r="A1" s="217"/>
      <c r="B1" s="218"/>
      <c r="C1" s="446" t="s">
        <v>83</v>
      </c>
      <c r="D1" s="447"/>
      <c r="E1" s="447"/>
      <c r="F1" s="447"/>
      <c r="G1" s="447"/>
      <c r="H1" s="447"/>
      <c r="I1" s="447"/>
      <c r="J1" s="448"/>
      <c r="K1" s="219"/>
      <c r="L1" s="220"/>
      <c r="M1" s="221"/>
    </row>
    <row r="2" spans="1:16" ht="69.599999999999994" x14ac:dyDescent="0.3">
      <c r="A2" s="5" t="s">
        <v>32</v>
      </c>
      <c r="B2" s="6"/>
      <c r="C2" s="457" t="s">
        <v>84</v>
      </c>
      <c r="D2" s="457"/>
      <c r="E2" s="457"/>
      <c r="F2" s="457"/>
      <c r="G2" s="457"/>
      <c r="H2" s="457"/>
      <c r="I2" s="457"/>
      <c r="J2" s="457"/>
      <c r="K2" s="7"/>
      <c r="L2" s="8"/>
      <c r="M2" s="9"/>
    </row>
    <row r="3" spans="1:16" x14ac:dyDescent="0.3">
      <c r="A3" s="10"/>
      <c r="B3" s="11"/>
      <c r="C3" s="458"/>
      <c r="D3" s="458"/>
      <c r="E3" s="458"/>
      <c r="F3" s="458"/>
      <c r="G3" s="458"/>
      <c r="H3" s="458"/>
      <c r="I3" s="458"/>
      <c r="J3" s="458"/>
      <c r="K3" s="7"/>
      <c r="L3" s="8"/>
      <c r="M3" s="9"/>
    </row>
    <row r="4" spans="1:16" ht="18" thickBot="1" x14ac:dyDescent="0.35">
      <c r="A4" s="12"/>
      <c r="B4" s="13"/>
      <c r="C4" s="459"/>
      <c r="D4" s="459"/>
      <c r="E4" s="459"/>
      <c r="F4" s="459"/>
      <c r="G4" s="459"/>
      <c r="H4" s="459"/>
      <c r="I4" s="459"/>
      <c r="J4" s="459"/>
      <c r="K4" s="14"/>
      <c r="L4" s="15"/>
      <c r="M4" s="16"/>
    </row>
    <row r="5" spans="1:16" ht="18" thickBot="1" x14ac:dyDescent="0.35">
      <c r="A5" s="1" t="s">
        <v>0</v>
      </c>
      <c r="B5" s="2"/>
      <c r="C5" s="246"/>
      <c r="D5" s="246"/>
      <c r="E5" s="246"/>
      <c r="F5" s="247"/>
      <c r="G5" s="247"/>
      <c r="H5" s="247"/>
      <c r="I5" s="247"/>
      <c r="J5" s="247" t="s">
        <v>67</v>
      </c>
      <c r="K5" s="248" t="s">
        <v>75</v>
      </c>
      <c r="L5" s="249"/>
      <c r="M5" s="3"/>
    </row>
    <row r="6" spans="1:16" ht="35.4" thickBot="1" x14ac:dyDescent="0.35">
      <c r="A6" s="223" t="s">
        <v>1</v>
      </c>
      <c r="B6" s="18" t="s">
        <v>2</v>
      </c>
      <c r="C6" s="19" t="s">
        <v>31</v>
      </c>
      <c r="D6" s="20" t="s">
        <v>3</v>
      </c>
      <c r="E6" s="449" t="s">
        <v>33</v>
      </c>
      <c r="F6" s="450"/>
      <c r="G6" s="21" t="s">
        <v>35</v>
      </c>
      <c r="H6" s="21" t="s">
        <v>65</v>
      </c>
      <c r="I6" s="22" t="s">
        <v>66</v>
      </c>
      <c r="J6" s="21" t="s">
        <v>81</v>
      </c>
      <c r="K6" s="23" t="s">
        <v>80</v>
      </c>
      <c r="L6" s="24" t="s">
        <v>4</v>
      </c>
      <c r="M6" s="25" t="s">
        <v>5</v>
      </c>
    </row>
    <row r="7" spans="1:16" ht="34.799999999999997" x14ac:dyDescent="0.3">
      <c r="A7" s="223"/>
      <c r="B7" s="26"/>
      <c r="C7" s="27"/>
      <c r="D7" s="28"/>
      <c r="E7" s="451" t="s">
        <v>0</v>
      </c>
      <c r="F7" s="452"/>
      <c r="G7" s="29" t="s">
        <v>0</v>
      </c>
      <c r="H7" s="30" t="s">
        <v>0</v>
      </c>
      <c r="I7" s="30" t="s">
        <v>0</v>
      </c>
      <c r="J7" s="31" t="s">
        <v>0</v>
      </c>
      <c r="K7" s="32"/>
      <c r="L7" s="33"/>
      <c r="M7" s="34"/>
    </row>
    <row r="8" spans="1:16" x14ac:dyDescent="0.3">
      <c r="A8" s="224"/>
      <c r="B8" s="35"/>
      <c r="C8" s="36"/>
      <c r="D8" s="37"/>
      <c r="E8" s="38" t="s">
        <v>6</v>
      </c>
      <c r="F8" s="39" t="s">
        <v>6</v>
      </c>
      <c r="G8" s="39" t="s">
        <v>6</v>
      </c>
      <c r="H8" s="39" t="s">
        <v>6</v>
      </c>
      <c r="I8" s="39" t="s">
        <v>6</v>
      </c>
      <c r="J8" s="39" t="s">
        <v>6</v>
      </c>
      <c r="K8" s="40" t="s">
        <v>7</v>
      </c>
      <c r="L8" s="41"/>
      <c r="M8" s="42"/>
    </row>
    <row r="9" spans="1:16" x14ac:dyDescent="0.3">
      <c r="A9" s="223" t="s">
        <v>8</v>
      </c>
      <c r="B9" s="43">
        <v>1</v>
      </c>
      <c r="C9" s="44">
        <v>80</v>
      </c>
      <c r="D9" s="45">
        <v>536</v>
      </c>
      <c r="E9" s="46">
        <v>156.69342</v>
      </c>
      <c r="F9" s="46">
        <f>E9*1.313</f>
        <v>205.73846046</v>
      </c>
      <c r="G9" s="47">
        <v>100</v>
      </c>
      <c r="H9" s="47">
        <f>G9*111.03/100</f>
        <v>111.03</v>
      </c>
      <c r="I9" s="47">
        <v>118.77</v>
      </c>
      <c r="J9" s="48">
        <f>I9*7.39/100+I9</f>
        <v>127.54710299999999</v>
      </c>
      <c r="K9" s="49">
        <f>J9*12.2/100+J9</f>
        <v>143.107849566</v>
      </c>
      <c r="L9" s="50">
        <f>K9*D9*12</f>
        <v>920469.68840851192</v>
      </c>
      <c r="M9" s="51"/>
      <c r="O9" s="52"/>
    </row>
    <row r="10" spans="1:16" x14ac:dyDescent="0.3">
      <c r="A10" s="223"/>
      <c r="B10" s="43">
        <v>3</v>
      </c>
      <c r="C10" s="44">
        <v>80</v>
      </c>
      <c r="D10" s="45">
        <v>24</v>
      </c>
      <c r="E10" s="46">
        <v>301.2022</v>
      </c>
      <c r="F10" s="46">
        <f>E10*1.313</f>
        <v>395.47848859999999</v>
      </c>
      <c r="G10" s="47">
        <v>160</v>
      </c>
      <c r="H10" s="47">
        <f t="shared" ref="H10:H43" si="0">G10*111.03/100</f>
        <v>177.648</v>
      </c>
      <c r="I10" s="47">
        <f>H10*7/100+H10</f>
        <v>190.08336</v>
      </c>
      <c r="J10" s="48">
        <f t="shared" ref="J10:J43" si="1">I10*7.39/100+I10</f>
        <v>204.13052030399999</v>
      </c>
      <c r="K10" s="49">
        <f>J10*12.2/100+J10</f>
        <v>229.03444378108799</v>
      </c>
      <c r="L10" s="50">
        <f t="shared" ref="L10:L43" si="2">K10*D10*12</f>
        <v>65961.919808953346</v>
      </c>
      <c r="M10" s="53">
        <f>L10+L9</f>
        <v>986431.60821746523</v>
      </c>
      <c r="O10" s="54"/>
      <c r="P10" s="55"/>
    </row>
    <row r="11" spans="1:16" x14ac:dyDescent="0.3">
      <c r="A11" s="225"/>
      <c r="B11" s="43"/>
      <c r="C11" s="44"/>
      <c r="D11" s="45"/>
      <c r="E11" s="46"/>
      <c r="F11" s="46"/>
      <c r="G11" s="47"/>
      <c r="H11" s="47"/>
      <c r="I11" s="47"/>
      <c r="J11" s="48"/>
      <c r="K11" s="49">
        <f t="shared" ref="K11:K43" si="3">J11*12.2/100+J11</f>
        <v>0</v>
      </c>
      <c r="L11" s="50"/>
      <c r="M11" s="53"/>
    </row>
    <row r="12" spans="1:16" x14ac:dyDescent="0.3">
      <c r="A12" s="226" t="s">
        <v>9</v>
      </c>
      <c r="B12" s="43">
        <v>1</v>
      </c>
      <c r="C12" s="44">
        <v>80</v>
      </c>
      <c r="D12" s="45"/>
      <c r="E12" s="46">
        <v>348.20759999999996</v>
      </c>
      <c r="F12" s="46">
        <f>E12*1.313</f>
        <v>457.19657879999994</v>
      </c>
      <c r="G12" s="47">
        <v>250</v>
      </c>
      <c r="H12" s="47">
        <f t="shared" si="0"/>
        <v>277.57499999999999</v>
      </c>
      <c r="I12" s="47">
        <f>H12*7/100+H12</f>
        <v>297.00524999999999</v>
      </c>
      <c r="J12" s="48">
        <f t="shared" si="1"/>
        <v>318.95393797499997</v>
      </c>
      <c r="K12" s="49">
        <f>J12*12.2/100+J12</f>
        <v>357.86631840794996</v>
      </c>
      <c r="L12" s="50"/>
      <c r="M12" s="53"/>
    </row>
    <row r="13" spans="1:16" x14ac:dyDescent="0.3">
      <c r="A13" s="225"/>
      <c r="B13" s="43">
        <v>3</v>
      </c>
      <c r="C13" s="44">
        <v>80</v>
      </c>
      <c r="D13" s="45"/>
      <c r="E13" s="46">
        <v>676.66050000000007</v>
      </c>
      <c r="F13" s="46">
        <f>E13*1.35</f>
        <v>913.4916750000001</v>
      </c>
      <c r="G13" s="47">
        <v>300</v>
      </c>
      <c r="H13" s="47">
        <f t="shared" si="0"/>
        <v>333.09</v>
      </c>
      <c r="I13" s="47">
        <f>H13*7/100+H13</f>
        <v>356.40629999999999</v>
      </c>
      <c r="J13" s="48">
        <f t="shared" si="1"/>
        <v>382.74472557000001</v>
      </c>
      <c r="K13" s="49">
        <f>J13*12.2/100+J13</f>
        <v>429.43958208954001</v>
      </c>
      <c r="L13" s="50"/>
      <c r="M13" s="53"/>
    </row>
    <row r="14" spans="1:16" x14ac:dyDescent="0.3">
      <c r="A14" s="225"/>
      <c r="B14" s="43"/>
      <c r="C14" s="44"/>
      <c r="D14" s="45"/>
      <c r="E14" s="46"/>
      <c r="F14" s="46"/>
      <c r="G14" s="47"/>
      <c r="H14" s="47"/>
      <c r="I14" s="47"/>
      <c r="J14" s="48"/>
      <c r="K14" s="49"/>
      <c r="L14" s="50"/>
      <c r="M14" s="51"/>
    </row>
    <row r="15" spans="1:16" x14ac:dyDescent="0.3">
      <c r="A15" s="226" t="s">
        <v>56</v>
      </c>
      <c r="B15" s="43">
        <v>1</v>
      </c>
      <c r="C15" s="44">
        <v>80</v>
      </c>
      <c r="D15" s="45">
        <v>13</v>
      </c>
      <c r="E15" s="46"/>
      <c r="F15" s="46"/>
      <c r="G15" s="47">
        <v>100</v>
      </c>
      <c r="H15" s="47">
        <f t="shared" si="0"/>
        <v>111.03</v>
      </c>
      <c r="I15" s="47">
        <v>118.77</v>
      </c>
      <c r="J15" s="48">
        <f t="shared" si="1"/>
        <v>127.54710299999999</v>
      </c>
      <c r="K15" s="49">
        <f>J15*12.2/100+J15</f>
        <v>143.107849566</v>
      </c>
      <c r="L15" s="50">
        <f t="shared" si="2"/>
        <v>22324.824532295999</v>
      </c>
      <c r="M15" s="51"/>
    </row>
    <row r="16" spans="1:16" x14ac:dyDescent="0.3">
      <c r="A16" s="226" t="s">
        <v>56</v>
      </c>
      <c r="B16" s="43">
        <v>3</v>
      </c>
      <c r="C16" s="44">
        <v>80</v>
      </c>
      <c r="D16" s="45">
        <v>8</v>
      </c>
      <c r="E16" s="46"/>
      <c r="F16" s="46"/>
      <c r="G16" s="47">
        <v>200</v>
      </c>
      <c r="H16" s="47">
        <f t="shared" si="0"/>
        <v>222.06</v>
      </c>
      <c r="I16" s="47">
        <f>H16*7/100+H16</f>
        <v>237.60419999999999</v>
      </c>
      <c r="J16" s="48">
        <f t="shared" si="1"/>
        <v>255.16315037999999</v>
      </c>
      <c r="K16" s="49">
        <f t="shared" si="3"/>
        <v>286.29305472635997</v>
      </c>
      <c r="L16" s="50">
        <f t="shared" si="2"/>
        <v>27484.133253730557</v>
      </c>
      <c r="M16" s="51"/>
    </row>
    <row r="17" spans="1:13" x14ac:dyDescent="0.3">
      <c r="A17" s="226" t="s">
        <v>56</v>
      </c>
      <c r="B17" s="43">
        <v>3</v>
      </c>
      <c r="C17" s="56" t="s">
        <v>60</v>
      </c>
      <c r="D17" s="45">
        <v>0</v>
      </c>
      <c r="E17" s="46"/>
      <c r="F17" s="46"/>
      <c r="G17" s="47">
        <v>330</v>
      </c>
      <c r="H17" s="47">
        <f t="shared" si="0"/>
        <v>366.399</v>
      </c>
      <c r="I17" s="47">
        <f>H17*7/100+H17</f>
        <v>392.04692999999997</v>
      </c>
      <c r="J17" s="48">
        <f t="shared" si="1"/>
        <v>421.01919812699998</v>
      </c>
      <c r="K17" s="49">
        <f>J17*12.2/100+J17</f>
        <v>472.38354029849398</v>
      </c>
      <c r="L17" s="50"/>
      <c r="M17" s="51"/>
    </row>
    <row r="18" spans="1:13" x14ac:dyDescent="0.3">
      <c r="A18" s="226" t="s">
        <v>82</v>
      </c>
      <c r="B18" s="43">
        <v>3</v>
      </c>
      <c r="C18" s="44" t="s">
        <v>57</v>
      </c>
      <c r="D18" s="45">
        <v>2</v>
      </c>
      <c r="E18" s="46"/>
      <c r="F18" s="46"/>
      <c r="G18" s="47">
        <v>330</v>
      </c>
      <c r="H18" s="47">
        <f t="shared" si="0"/>
        <v>366.399</v>
      </c>
      <c r="I18" s="47">
        <f>H18*7/100+H18</f>
        <v>392.04692999999997</v>
      </c>
      <c r="J18" s="48">
        <f t="shared" si="1"/>
        <v>421.01919812699998</v>
      </c>
      <c r="K18" s="49">
        <f t="shared" si="3"/>
        <v>472.38354029849398</v>
      </c>
      <c r="L18" s="50">
        <f t="shared" si="2"/>
        <v>11337.204967163856</v>
      </c>
      <c r="M18" s="51"/>
    </row>
    <row r="19" spans="1:13" x14ac:dyDescent="0.3">
      <c r="A19" s="226" t="s">
        <v>58</v>
      </c>
      <c r="B19" s="43" t="s">
        <v>57</v>
      </c>
      <c r="C19" s="44" t="s">
        <v>57</v>
      </c>
      <c r="D19" s="45">
        <v>47</v>
      </c>
      <c r="E19" s="46"/>
      <c r="F19" s="46"/>
      <c r="G19" s="47"/>
      <c r="H19" s="47"/>
      <c r="I19" s="47"/>
      <c r="J19" s="48"/>
      <c r="K19" s="49"/>
      <c r="L19" s="50"/>
      <c r="M19" s="51"/>
    </row>
    <row r="20" spans="1:13" x14ac:dyDescent="0.3">
      <c r="A20" s="226" t="s">
        <v>59</v>
      </c>
      <c r="B20" s="43">
        <v>1</v>
      </c>
      <c r="C20" s="44">
        <v>80</v>
      </c>
      <c r="D20" s="45">
        <v>17</v>
      </c>
      <c r="E20" s="46"/>
      <c r="F20" s="46"/>
      <c r="G20" s="47">
        <v>100</v>
      </c>
      <c r="H20" s="47">
        <f t="shared" si="0"/>
        <v>111.03</v>
      </c>
      <c r="I20" s="47">
        <v>118.77</v>
      </c>
      <c r="J20" s="48">
        <f t="shared" si="1"/>
        <v>127.54710299999999</v>
      </c>
      <c r="K20" s="49">
        <f>J20*12.2/100+J20</f>
        <v>143.107849566</v>
      </c>
      <c r="L20" s="50">
        <f t="shared" si="2"/>
        <v>29194.001311463999</v>
      </c>
      <c r="M20" s="51"/>
    </row>
    <row r="21" spans="1:13" x14ac:dyDescent="0.3">
      <c r="A21" s="225"/>
      <c r="B21" s="43">
        <v>3</v>
      </c>
      <c r="C21" s="44">
        <v>80</v>
      </c>
      <c r="D21" s="45"/>
      <c r="E21" s="46"/>
      <c r="F21" s="46"/>
      <c r="G21" s="47">
        <v>330</v>
      </c>
      <c r="H21" s="47">
        <f t="shared" si="0"/>
        <v>366.399</v>
      </c>
      <c r="I21" s="47">
        <f>H21*7/100+H21</f>
        <v>392.04692999999997</v>
      </c>
      <c r="J21" s="48">
        <f t="shared" si="1"/>
        <v>421.01919812699998</v>
      </c>
      <c r="K21" s="49">
        <f>J21*12.2/100+J21</f>
        <v>472.38354029849398</v>
      </c>
      <c r="L21" s="50"/>
      <c r="M21" s="51"/>
    </row>
    <row r="22" spans="1:13" x14ac:dyDescent="0.3">
      <c r="A22" s="225"/>
      <c r="B22" s="43">
        <v>3</v>
      </c>
      <c r="C22" s="56" t="s">
        <v>60</v>
      </c>
      <c r="D22" s="45"/>
      <c r="E22" s="46"/>
      <c r="F22" s="46"/>
      <c r="G22" s="47">
        <v>550</v>
      </c>
      <c r="H22" s="47">
        <f t="shared" si="0"/>
        <v>610.66499999999996</v>
      </c>
      <c r="I22" s="47">
        <f>H22*7/100+H22</f>
        <v>653.41154999999992</v>
      </c>
      <c r="J22" s="48">
        <f t="shared" si="1"/>
        <v>701.69866354499993</v>
      </c>
      <c r="K22" s="49">
        <f t="shared" si="3"/>
        <v>787.30590049748992</v>
      </c>
      <c r="L22" s="50"/>
      <c r="M22" s="53">
        <f>L15+L16+L17+L18+L19+L20+L21+L22</f>
        <v>90340.164064654411</v>
      </c>
    </row>
    <row r="23" spans="1:13" x14ac:dyDescent="0.3">
      <c r="A23" s="226" t="s">
        <v>10</v>
      </c>
      <c r="B23" s="57"/>
      <c r="C23" s="44"/>
      <c r="D23" s="45"/>
      <c r="E23" s="46"/>
      <c r="F23" s="46"/>
      <c r="G23" s="47"/>
      <c r="H23" s="47"/>
      <c r="I23" s="47"/>
      <c r="J23" s="48"/>
      <c r="K23" s="49"/>
      <c r="L23" s="50"/>
      <c r="M23" s="51"/>
    </row>
    <row r="24" spans="1:13" x14ac:dyDescent="0.3">
      <c r="A24" s="225"/>
      <c r="B24" s="43">
        <v>1</v>
      </c>
      <c r="C24" s="44">
        <v>40</v>
      </c>
      <c r="D24" s="58">
        <v>38</v>
      </c>
      <c r="E24" s="46">
        <v>0</v>
      </c>
      <c r="F24" s="46">
        <f t="shared" ref="F24:F30" si="4">E24*1.313</f>
        <v>0</v>
      </c>
      <c r="G24" s="47">
        <f>F24*1.2038</f>
        <v>0</v>
      </c>
      <c r="H24" s="47">
        <f t="shared" si="0"/>
        <v>0</v>
      </c>
      <c r="I24" s="47"/>
      <c r="J24" s="48"/>
      <c r="K24" s="49"/>
      <c r="L24" s="50"/>
      <c r="M24" s="51"/>
    </row>
    <row r="25" spans="1:13" x14ac:dyDescent="0.3">
      <c r="A25" s="225"/>
      <c r="B25" s="43">
        <v>1</v>
      </c>
      <c r="C25" s="44">
        <v>80</v>
      </c>
      <c r="D25" s="45">
        <v>72</v>
      </c>
      <c r="E25" s="46">
        <v>348.20759999999996</v>
      </c>
      <c r="F25" s="46">
        <f t="shared" si="4"/>
        <v>457.19657879999994</v>
      </c>
      <c r="G25" s="47">
        <v>550.38</v>
      </c>
      <c r="H25" s="47">
        <f t="shared" si="0"/>
        <v>611.08691399999998</v>
      </c>
      <c r="I25" s="47">
        <v>571.42999999999995</v>
      </c>
      <c r="J25" s="48">
        <f t="shared" si="1"/>
        <v>613.6586769999999</v>
      </c>
      <c r="K25" s="49">
        <f>J25*12.2/100+J25</f>
        <v>688.52503559399986</v>
      </c>
      <c r="L25" s="50">
        <f t="shared" si="2"/>
        <v>594885.63075321587</v>
      </c>
      <c r="M25" s="51"/>
    </row>
    <row r="26" spans="1:13" x14ac:dyDescent="0.3">
      <c r="A26" s="225"/>
      <c r="B26" s="43">
        <v>3</v>
      </c>
      <c r="C26" s="44">
        <v>40</v>
      </c>
      <c r="D26" s="45">
        <v>34</v>
      </c>
      <c r="E26" s="46">
        <v>423.07486</v>
      </c>
      <c r="F26" s="46">
        <f t="shared" si="4"/>
        <v>555.49729117999993</v>
      </c>
      <c r="G26" s="47">
        <v>668.71</v>
      </c>
      <c r="H26" s="47">
        <f t="shared" si="0"/>
        <v>742.46871299999998</v>
      </c>
      <c r="I26" s="47">
        <f>H26*7/100+H26</f>
        <v>794.44152291</v>
      </c>
      <c r="J26" s="48">
        <f t="shared" si="1"/>
        <v>853.150751453049</v>
      </c>
      <c r="K26" s="49">
        <f t="shared" si="3"/>
        <v>957.23514313032092</v>
      </c>
      <c r="L26" s="50">
        <f t="shared" si="2"/>
        <v>390551.93839717098</v>
      </c>
      <c r="M26" s="51"/>
    </row>
    <row r="27" spans="1:13" x14ac:dyDescent="0.3">
      <c r="A27" s="225"/>
      <c r="B27" s="43">
        <v>3</v>
      </c>
      <c r="C27" s="44">
        <v>80</v>
      </c>
      <c r="D27" s="45">
        <v>58</v>
      </c>
      <c r="E27" s="46">
        <v>658.11499000000003</v>
      </c>
      <c r="F27" s="46">
        <f t="shared" si="4"/>
        <v>864.10498186999996</v>
      </c>
      <c r="G27" s="47">
        <v>810</v>
      </c>
      <c r="H27" s="47">
        <f t="shared" si="0"/>
        <v>899.34300000000007</v>
      </c>
      <c r="I27" s="47">
        <f>H27*7/100+H27</f>
        <v>962.29701000000011</v>
      </c>
      <c r="J27" s="48">
        <f t="shared" si="1"/>
        <v>1033.4107590390001</v>
      </c>
      <c r="K27" s="49">
        <f t="shared" si="3"/>
        <v>1159.4868716417582</v>
      </c>
      <c r="L27" s="50">
        <f t="shared" si="2"/>
        <v>807002.86266266368</v>
      </c>
      <c r="M27" s="51"/>
    </row>
    <row r="28" spans="1:13" x14ac:dyDescent="0.3">
      <c r="A28" s="225"/>
      <c r="B28" s="43">
        <v>3</v>
      </c>
      <c r="C28" s="44">
        <v>150</v>
      </c>
      <c r="D28" s="45">
        <v>15</v>
      </c>
      <c r="E28" s="46">
        <v>870.51900000000001</v>
      </c>
      <c r="F28" s="46">
        <f t="shared" si="4"/>
        <v>1142.9914469999999</v>
      </c>
      <c r="G28" s="47">
        <v>1375.93</v>
      </c>
      <c r="H28" s="47">
        <f t="shared" si="0"/>
        <v>1527.6950790000001</v>
      </c>
      <c r="I28" s="47">
        <f>H28*7/100+H28</f>
        <v>1634.6337345300001</v>
      </c>
      <c r="J28" s="48">
        <f t="shared" si="1"/>
        <v>1755.4331675117671</v>
      </c>
      <c r="K28" s="49">
        <f t="shared" si="3"/>
        <v>1969.5960139482027</v>
      </c>
      <c r="L28" s="50">
        <f t="shared" si="2"/>
        <v>354527.28251067648</v>
      </c>
      <c r="M28" s="51"/>
    </row>
    <row r="29" spans="1:13" x14ac:dyDescent="0.3">
      <c r="A29" s="225"/>
      <c r="B29" s="43"/>
      <c r="C29" s="59">
        <f>D24+D25+D26+D27+5+8+39+14</f>
        <v>268</v>
      </c>
      <c r="D29" s="45"/>
      <c r="E29" s="46"/>
      <c r="F29" s="46"/>
      <c r="G29" s="47"/>
      <c r="H29" s="47"/>
      <c r="I29" s="47"/>
      <c r="J29" s="48"/>
      <c r="K29" s="49"/>
      <c r="L29" s="50"/>
      <c r="M29" s="51"/>
    </row>
    <row r="30" spans="1:13" x14ac:dyDescent="0.3">
      <c r="A30" s="226" t="s">
        <v>11</v>
      </c>
      <c r="B30" s="57"/>
      <c r="C30" s="59"/>
      <c r="D30" s="45">
        <v>17</v>
      </c>
      <c r="E30" s="46">
        <v>1653.9861000000001</v>
      </c>
      <c r="F30" s="46">
        <f t="shared" si="4"/>
        <v>2171.6837492999998</v>
      </c>
      <c r="G30" s="47">
        <v>2613</v>
      </c>
      <c r="H30" s="47">
        <f t="shared" si="0"/>
        <v>2901.2139000000002</v>
      </c>
      <c r="I30" s="47">
        <v>3104.07</v>
      </c>
      <c r="J30" s="48">
        <f t="shared" si="1"/>
        <v>3333.4607730000002</v>
      </c>
      <c r="K30" s="49">
        <f t="shared" si="3"/>
        <v>3740.1429873060001</v>
      </c>
      <c r="L30" s="50">
        <f t="shared" si="2"/>
        <v>762989.16941042396</v>
      </c>
      <c r="M30" s="53">
        <f>L30+L28+L27+L26+L25+L24</f>
        <v>2909956.8837341513</v>
      </c>
    </row>
    <row r="31" spans="1:13" x14ac:dyDescent="0.3">
      <c r="A31" s="226"/>
      <c r="B31" s="57"/>
      <c r="C31" s="59"/>
      <c r="D31" s="45"/>
      <c r="E31" s="46"/>
      <c r="F31" s="46"/>
      <c r="G31" s="47"/>
      <c r="H31" s="47"/>
      <c r="I31" s="47"/>
      <c r="J31" s="48"/>
      <c r="K31" s="49"/>
      <c r="L31" s="50"/>
      <c r="M31" s="51"/>
    </row>
    <row r="32" spans="1:13" x14ac:dyDescent="0.3">
      <c r="A32" s="226" t="s">
        <v>12</v>
      </c>
      <c r="B32" s="57"/>
      <c r="C32" s="59"/>
      <c r="D32" s="45"/>
      <c r="E32" s="46"/>
      <c r="F32" s="46"/>
      <c r="G32" s="47"/>
      <c r="H32" s="47"/>
      <c r="I32" s="47"/>
      <c r="J32" s="48"/>
      <c r="K32" s="49"/>
      <c r="L32" s="50"/>
      <c r="M32" s="51"/>
    </row>
    <row r="33" spans="1:21" x14ac:dyDescent="0.3">
      <c r="A33" s="225"/>
      <c r="B33" s="43">
        <v>1</v>
      </c>
      <c r="C33" s="59">
        <v>80</v>
      </c>
      <c r="D33" s="45">
        <v>5</v>
      </c>
      <c r="E33" s="46">
        <v>348.20759999999996</v>
      </c>
      <c r="F33" s="46">
        <f>E33*1.313</f>
        <v>457.19657879999994</v>
      </c>
      <c r="G33" s="47">
        <v>550.38</v>
      </c>
      <c r="H33" s="47">
        <f t="shared" si="0"/>
        <v>611.08691399999998</v>
      </c>
      <c r="I33" s="47">
        <v>571.42999999999995</v>
      </c>
      <c r="J33" s="48">
        <f t="shared" si="1"/>
        <v>613.6586769999999</v>
      </c>
      <c r="K33" s="49">
        <f t="shared" si="3"/>
        <v>688.52503559399986</v>
      </c>
      <c r="L33" s="50">
        <f t="shared" si="2"/>
        <v>41311.502135639988</v>
      </c>
      <c r="M33" s="51"/>
    </row>
    <row r="34" spans="1:21" x14ac:dyDescent="0.3">
      <c r="A34" s="225"/>
      <c r="B34" s="43">
        <v>3</v>
      </c>
      <c r="C34" s="59">
        <v>40</v>
      </c>
      <c r="D34" s="45">
        <v>8</v>
      </c>
      <c r="E34" s="46">
        <v>423.07486</v>
      </c>
      <c r="F34" s="46">
        <f>E34*1.313</f>
        <v>555.49729117999993</v>
      </c>
      <c r="G34" s="47">
        <v>668.71</v>
      </c>
      <c r="H34" s="47">
        <f t="shared" si="0"/>
        <v>742.46871299999998</v>
      </c>
      <c r="I34" s="47">
        <v>794</v>
      </c>
      <c r="J34" s="48">
        <f t="shared" si="1"/>
        <v>852.67660000000001</v>
      </c>
      <c r="K34" s="49">
        <f t="shared" si="3"/>
        <v>956.70314519999999</v>
      </c>
      <c r="L34" s="50">
        <f t="shared" si="2"/>
        <v>91843.501939199996</v>
      </c>
      <c r="M34" s="51"/>
    </row>
    <row r="35" spans="1:21" x14ac:dyDescent="0.3">
      <c r="A35" s="225"/>
      <c r="B35" s="43">
        <v>3</v>
      </c>
      <c r="C35" s="59">
        <v>80</v>
      </c>
      <c r="D35" s="45">
        <v>39</v>
      </c>
      <c r="E35" s="46">
        <v>658.11499000000003</v>
      </c>
      <c r="F35" s="46">
        <f>E35*1.313</f>
        <v>864.10498186999996</v>
      </c>
      <c r="G35" s="47">
        <v>810</v>
      </c>
      <c r="H35" s="47">
        <f t="shared" si="0"/>
        <v>899.34300000000007</v>
      </c>
      <c r="I35" s="47">
        <v>962</v>
      </c>
      <c r="J35" s="48">
        <f t="shared" si="1"/>
        <v>1033.0917999999999</v>
      </c>
      <c r="K35" s="49">
        <f t="shared" si="3"/>
        <v>1159.1289995999998</v>
      </c>
      <c r="L35" s="50">
        <f t="shared" si="2"/>
        <v>542472.37181279995</v>
      </c>
      <c r="M35" s="51"/>
    </row>
    <row r="36" spans="1:21" x14ac:dyDescent="0.3">
      <c r="A36" s="225"/>
      <c r="B36" s="43">
        <v>3</v>
      </c>
      <c r="C36" s="59">
        <v>150</v>
      </c>
      <c r="D36" s="45">
        <v>14</v>
      </c>
      <c r="E36" s="46">
        <v>870.51900000000001</v>
      </c>
      <c r="F36" s="46">
        <f>E36*1.313</f>
        <v>1142.9914469999999</v>
      </c>
      <c r="G36" s="47">
        <v>1375.93</v>
      </c>
      <c r="H36" s="47">
        <f t="shared" si="0"/>
        <v>1527.6950790000001</v>
      </c>
      <c r="I36" s="47">
        <v>1635</v>
      </c>
      <c r="J36" s="48">
        <f t="shared" si="1"/>
        <v>1755.8264999999999</v>
      </c>
      <c r="K36" s="49">
        <f t="shared" si="3"/>
        <v>1970.0373329999998</v>
      </c>
      <c r="L36" s="50">
        <f t="shared" si="2"/>
        <v>330966.27194399992</v>
      </c>
      <c r="M36" s="51"/>
    </row>
    <row r="37" spans="1:21" x14ac:dyDescent="0.3">
      <c r="A37" s="226" t="s">
        <v>11</v>
      </c>
      <c r="B37" s="43"/>
      <c r="C37" s="59"/>
      <c r="D37" s="45">
        <v>15</v>
      </c>
      <c r="E37" s="46">
        <v>1653.9861000000001</v>
      </c>
      <c r="F37" s="46">
        <f>E37*1.313</f>
        <v>2171.6837492999998</v>
      </c>
      <c r="G37" s="47">
        <v>2613</v>
      </c>
      <c r="H37" s="47">
        <f t="shared" si="0"/>
        <v>2901.2139000000002</v>
      </c>
      <c r="I37" s="47">
        <v>3104.07</v>
      </c>
      <c r="J37" s="48">
        <f t="shared" si="1"/>
        <v>3333.4607730000002</v>
      </c>
      <c r="K37" s="49">
        <f t="shared" si="3"/>
        <v>3740.1429873060001</v>
      </c>
      <c r="L37" s="50">
        <f t="shared" si="2"/>
        <v>673225.73771508003</v>
      </c>
      <c r="M37" s="53">
        <f>L33+L34+L35+L36+L37</f>
        <v>1679819.3855467199</v>
      </c>
    </row>
    <row r="38" spans="1:21" x14ac:dyDescent="0.3">
      <c r="A38" s="225"/>
      <c r="B38" s="43"/>
      <c r="C38" s="59"/>
      <c r="D38" s="45"/>
      <c r="E38" s="46"/>
      <c r="F38" s="46"/>
      <c r="G38" s="47"/>
      <c r="H38" s="47"/>
      <c r="I38" s="47"/>
      <c r="J38" s="48"/>
      <c r="K38" s="49"/>
      <c r="L38" s="50"/>
      <c r="M38" s="60"/>
    </row>
    <row r="39" spans="1:21" x14ac:dyDescent="0.3">
      <c r="A39" s="226" t="s">
        <v>13</v>
      </c>
      <c r="B39" s="43"/>
      <c r="C39" s="59"/>
      <c r="D39" s="45"/>
      <c r="E39" s="46"/>
      <c r="F39" s="46"/>
      <c r="G39" s="47"/>
      <c r="H39" s="47"/>
      <c r="I39" s="47"/>
      <c r="J39" s="48"/>
      <c r="K39" s="49"/>
      <c r="L39" s="50"/>
      <c r="M39" s="60"/>
    </row>
    <row r="40" spans="1:21" x14ac:dyDescent="0.3">
      <c r="A40" s="225"/>
      <c r="B40" s="43">
        <v>1</v>
      </c>
      <c r="C40" s="59">
        <v>80</v>
      </c>
      <c r="D40" s="45">
        <v>0</v>
      </c>
      <c r="E40" s="46">
        <v>348.20759999999996</v>
      </c>
      <c r="F40" s="46">
        <f>E40*1.313</f>
        <v>457.19657879999994</v>
      </c>
      <c r="G40" s="47">
        <v>550.38</v>
      </c>
      <c r="H40" s="47">
        <f t="shared" si="0"/>
        <v>611.08691399999998</v>
      </c>
      <c r="I40" s="47">
        <v>571.42999999999995</v>
      </c>
      <c r="J40" s="48">
        <f t="shared" si="1"/>
        <v>613.6586769999999</v>
      </c>
      <c r="K40" s="49">
        <f t="shared" si="3"/>
        <v>688.52503559399986</v>
      </c>
      <c r="L40" s="50"/>
      <c r="M40" s="60"/>
    </row>
    <row r="41" spans="1:21" x14ac:dyDescent="0.3">
      <c r="A41" s="225"/>
      <c r="B41" s="43">
        <v>3</v>
      </c>
      <c r="C41" s="59">
        <v>80</v>
      </c>
      <c r="D41" s="45">
        <v>1</v>
      </c>
      <c r="E41" s="46">
        <v>658.11499000000003</v>
      </c>
      <c r="F41" s="46">
        <v>1082.4000000000001</v>
      </c>
      <c r="G41" s="47">
        <v>736</v>
      </c>
      <c r="H41" s="47">
        <f t="shared" si="0"/>
        <v>817.18079999999998</v>
      </c>
      <c r="I41" s="47">
        <v>874</v>
      </c>
      <c r="J41" s="48">
        <f t="shared" si="1"/>
        <v>938.58860000000004</v>
      </c>
      <c r="K41" s="49">
        <f t="shared" si="3"/>
        <v>1053.0964091999999</v>
      </c>
      <c r="L41" s="50">
        <f t="shared" si="2"/>
        <v>12637.156910399999</v>
      </c>
      <c r="M41" s="60"/>
    </row>
    <row r="42" spans="1:21" x14ac:dyDescent="0.3">
      <c r="A42" s="225"/>
      <c r="B42" s="43">
        <v>3</v>
      </c>
      <c r="C42" s="59">
        <v>150</v>
      </c>
      <c r="D42" s="45">
        <v>0</v>
      </c>
      <c r="E42" s="46">
        <v>870.51900000000001</v>
      </c>
      <c r="F42" s="46">
        <f>E42*1.313</f>
        <v>1142.9914469999999</v>
      </c>
      <c r="G42" s="47">
        <v>1363</v>
      </c>
      <c r="H42" s="47">
        <f t="shared" si="0"/>
        <v>1513.3389000000002</v>
      </c>
      <c r="I42" s="47">
        <v>1619</v>
      </c>
      <c r="J42" s="48">
        <f t="shared" si="1"/>
        <v>1738.6441</v>
      </c>
      <c r="K42" s="49">
        <f t="shared" si="3"/>
        <v>1950.7586802000001</v>
      </c>
      <c r="L42" s="50"/>
      <c r="M42" s="51"/>
    </row>
    <row r="43" spans="1:21" ht="18" thickBot="1" x14ac:dyDescent="0.35">
      <c r="A43" s="226" t="s">
        <v>11</v>
      </c>
      <c r="B43" s="61"/>
      <c r="C43" s="62"/>
      <c r="D43" s="63">
        <v>3</v>
      </c>
      <c r="E43" s="64">
        <v>1653.9861000000001</v>
      </c>
      <c r="F43" s="64">
        <f>E43*1.313</f>
        <v>2171.6837492999998</v>
      </c>
      <c r="G43" s="65">
        <v>2613</v>
      </c>
      <c r="H43" s="65">
        <f t="shared" si="0"/>
        <v>2901.2139000000002</v>
      </c>
      <c r="I43" s="64">
        <v>3104.07</v>
      </c>
      <c r="J43" s="66">
        <f t="shared" si="1"/>
        <v>3333.4607730000002</v>
      </c>
      <c r="K43" s="67">
        <f t="shared" si="3"/>
        <v>3740.1429873060001</v>
      </c>
      <c r="L43" s="68">
        <f t="shared" si="2"/>
        <v>134645.14754301601</v>
      </c>
      <c r="M43" s="69">
        <f>L40+L41+L42+L43</f>
        <v>147282.304453416</v>
      </c>
    </row>
    <row r="44" spans="1:21" ht="18" thickBot="1" x14ac:dyDescent="0.35">
      <c r="A44" s="260"/>
      <c r="B44" s="62"/>
      <c r="C44" s="62"/>
      <c r="D44" s="62"/>
      <c r="E44" s="62"/>
      <c r="F44" s="250" t="s">
        <v>14</v>
      </c>
      <c r="G44" s="250"/>
      <c r="H44" s="62"/>
      <c r="I44" s="62"/>
      <c r="J44" s="62"/>
      <c r="K44" s="62"/>
      <c r="L44" s="15"/>
      <c r="M44" s="257">
        <f>M43+M37+M30+M10</f>
        <v>5723490.1819517519</v>
      </c>
    </row>
    <row r="45" spans="1:21" ht="18" thickBot="1" x14ac:dyDescent="0.35">
      <c r="A45" s="6"/>
      <c r="B45" s="59"/>
      <c r="C45" s="59"/>
      <c r="D45" s="59"/>
      <c r="E45" s="59"/>
      <c r="F45" s="59"/>
      <c r="G45" s="59"/>
      <c r="H45" s="59"/>
      <c r="I45" s="59"/>
      <c r="J45" s="59"/>
      <c r="K45" s="59"/>
      <c r="L45" s="8"/>
      <c r="M45" s="59"/>
    </row>
    <row r="46" spans="1:21" ht="52.8" thickBot="1" x14ac:dyDescent="0.35">
      <c r="A46" s="259"/>
      <c r="B46" s="258" t="s">
        <v>46</v>
      </c>
      <c r="C46" s="73" t="s">
        <v>15</v>
      </c>
      <c r="D46" s="74" t="s">
        <v>41</v>
      </c>
      <c r="E46" s="75" t="s">
        <v>47</v>
      </c>
      <c r="F46" s="76" t="s">
        <v>36</v>
      </c>
      <c r="G46" s="76" t="s">
        <v>68</v>
      </c>
      <c r="H46" s="21" t="s">
        <v>69</v>
      </c>
      <c r="I46" s="77" t="s">
        <v>76</v>
      </c>
      <c r="J46" s="78" t="s">
        <v>77</v>
      </c>
      <c r="K46" s="79" t="s">
        <v>14</v>
      </c>
      <c r="L46" s="251"/>
      <c r="M46" s="9"/>
    </row>
    <row r="47" spans="1:21" x14ac:dyDescent="0.3">
      <c r="A47" s="81" t="s">
        <v>51</v>
      </c>
      <c r="B47" s="82"/>
      <c r="C47" s="83"/>
      <c r="D47" s="84"/>
      <c r="E47" s="85"/>
      <c r="F47" s="86"/>
      <c r="G47" s="87"/>
      <c r="H47" s="6"/>
      <c r="I47" s="88"/>
      <c r="J47" s="89"/>
      <c r="K47" s="90"/>
      <c r="L47" s="80"/>
      <c r="M47" s="9"/>
    </row>
    <row r="48" spans="1:21" x14ac:dyDescent="0.3">
      <c r="A48" s="91" t="s">
        <v>37</v>
      </c>
      <c r="B48" s="92">
        <v>559</v>
      </c>
      <c r="C48" s="93">
        <v>50</v>
      </c>
      <c r="D48" s="94" t="s">
        <v>42</v>
      </c>
      <c r="E48" s="95"/>
      <c r="F48" s="96">
        <v>0.57999999999999996</v>
      </c>
      <c r="G48" s="96">
        <f>F48*111.03/100</f>
        <v>0.64397399999999994</v>
      </c>
      <c r="H48" s="97">
        <f>G48*5.5/100+G48</f>
        <v>0.67939256999999997</v>
      </c>
      <c r="I48" s="98">
        <f>H48*5.5/100+H48</f>
        <v>0.71675916134999995</v>
      </c>
      <c r="J48" s="99">
        <f>I48*6.3/100+I48</f>
        <v>0.76191498851504991</v>
      </c>
      <c r="K48" s="100">
        <f>B48*C48*12*J48</f>
        <v>255546.28714794773</v>
      </c>
      <c r="L48" s="101"/>
      <c r="M48" s="228"/>
      <c r="U48" s="102"/>
    </row>
    <row r="49" spans="1:21" x14ac:dyDescent="0.3">
      <c r="A49" s="103" t="s">
        <v>38</v>
      </c>
      <c r="B49" s="92">
        <v>500</v>
      </c>
      <c r="C49" s="104">
        <v>299</v>
      </c>
      <c r="D49" s="105" t="s">
        <v>43</v>
      </c>
      <c r="E49" s="106"/>
      <c r="F49" s="96">
        <v>0.66</v>
      </c>
      <c r="G49" s="96">
        <v>0.85</v>
      </c>
      <c r="H49" s="97">
        <f>G49*6.5/100+G49</f>
        <v>0.90525</v>
      </c>
      <c r="I49" s="98">
        <v>0.97</v>
      </c>
      <c r="J49" s="99">
        <f>I49*7.3/100+I49</f>
        <v>1.04081</v>
      </c>
      <c r="K49" s="100">
        <f t="shared" ref="K49:K51" si="5">B49*C49*12*J49</f>
        <v>1867213.1400000001</v>
      </c>
      <c r="L49" s="101"/>
      <c r="M49" s="9"/>
    </row>
    <row r="50" spans="1:21" x14ac:dyDescent="0.3">
      <c r="A50" s="103" t="s">
        <v>39</v>
      </c>
      <c r="B50" s="92">
        <v>380</v>
      </c>
      <c r="C50" s="104">
        <v>649</v>
      </c>
      <c r="D50" s="105" t="s">
        <v>44</v>
      </c>
      <c r="E50" s="106"/>
      <c r="F50" s="96">
        <v>0.9</v>
      </c>
      <c r="G50" s="96">
        <v>0.97</v>
      </c>
      <c r="H50" s="97">
        <f>G50*107/100</f>
        <v>1.0378999999999998</v>
      </c>
      <c r="I50" s="98">
        <v>1.1200000000000001</v>
      </c>
      <c r="J50" s="99">
        <f>I50*12.2/100+I50</f>
        <v>1.25664</v>
      </c>
      <c r="K50" s="100">
        <f t="shared" si="5"/>
        <v>3718950.6815999998</v>
      </c>
      <c r="L50" s="101"/>
      <c r="M50" s="9"/>
    </row>
    <row r="51" spans="1:21" x14ac:dyDescent="0.3">
      <c r="A51" s="103" t="s">
        <v>40</v>
      </c>
      <c r="B51" s="92">
        <v>100</v>
      </c>
      <c r="C51" s="104">
        <v>513</v>
      </c>
      <c r="D51" s="105" t="s">
        <v>45</v>
      </c>
      <c r="E51" s="106"/>
      <c r="F51" s="96">
        <v>1.05</v>
      </c>
      <c r="G51" s="96">
        <v>1.1599999999999999</v>
      </c>
      <c r="H51" s="97">
        <f>G51*107/100</f>
        <v>1.2411999999999999</v>
      </c>
      <c r="I51" s="98">
        <v>1.33</v>
      </c>
      <c r="J51" s="99">
        <f>I51*12.2/100+I51</f>
        <v>1.4922600000000001</v>
      </c>
      <c r="K51" s="100">
        <f t="shared" si="5"/>
        <v>918635.25600000005</v>
      </c>
      <c r="L51" s="101"/>
      <c r="M51" s="9"/>
    </row>
    <row r="52" spans="1:21" ht="18" x14ac:dyDescent="0.35">
      <c r="A52" s="103"/>
      <c r="B52" s="92"/>
      <c r="C52" s="104">
        <f>SUM(C48:C51)</f>
        <v>1511</v>
      </c>
      <c r="D52" s="105"/>
      <c r="E52" s="106"/>
      <c r="F52" s="107"/>
      <c r="G52" s="108"/>
      <c r="H52" s="6"/>
      <c r="I52" s="109"/>
      <c r="J52" s="99"/>
      <c r="K52" s="110">
        <f>SUM(K48:K51)</f>
        <v>6760345.364747948</v>
      </c>
      <c r="L52" s="111"/>
      <c r="M52" s="9"/>
    </row>
    <row r="53" spans="1:21" x14ac:dyDescent="0.3">
      <c r="A53" s="103"/>
      <c r="B53" s="92"/>
      <c r="C53" s="104"/>
      <c r="D53" s="105"/>
      <c r="E53" s="106"/>
      <c r="F53" s="96"/>
      <c r="G53" s="112"/>
      <c r="H53" s="113"/>
      <c r="I53" s="109"/>
      <c r="J53" s="99"/>
      <c r="K53" s="110"/>
      <c r="L53" s="111"/>
      <c r="M53" s="9"/>
    </row>
    <row r="54" spans="1:21" x14ac:dyDescent="0.3">
      <c r="A54" s="114" t="s">
        <v>48</v>
      </c>
      <c r="B54" s="115"/>
      <c r="C54" s="116"/>
      <c r="D54" s="105"/>
      <c r="E54" s="106"/>
      <c r="F54" s="96"/>
      <c r="G54" s="112"/>
      <c r="H54" s="113"/>
      <c r="I54" s="109"/>
      <c r="J54" s="99"/>
      <c r="K54" s="110"/>
      <c r="L54" s="111"/>
      <c r="M54" s="9"/>
    </row>
    <row r="55" spans="1:21" x14ac:dyDescent="0.3">
      <c r="A55" s="91" t="s">
        <v>37</v>
      </c>
      <c r="B55" s="115">
        <v>311</v>
      </c>
      <c r="C55" s="93">
        <v>50</v>
      </c>
      <c r="D55" s="94" t="s">
        <v>42</v>
      </c>
      <c r="E55" s="106"/>
      <c r="F55" s="96">
        <v>0.65</v>
      </c>
      <c r="G55" s="117">
        <v>0.7</v>
      </c>
      <c r="H55" s="118">
        <v>0.74</v>
      </c>
      <c r="I55" s="119">
        <v>0.78</v>
      </c>
      <c r="J55" s="99">
        <f>I55*6.3/100+I55</f>
        <v>0.82913999999999999</v>
      </c>
      <c r="K55" s="100">
        <f>B55*C55*12*J55</f>
        <v>154717.524</v>
      </c>
      <c r="L55" s="120"/>
      <c r="M55" s="9"/>
    </row>
    <row r="56" spans="1:21" x14ac:dyDescent="0.3">
      <c r="A56" s="103" t="s">
        <v>38</v>
      </c>
      <c r="B56" s="115">
        <v>311</v>
      </c>
      <c r="C56" s="104">
        <v>299</v>
      </c>
      <c r="D56" s="105" t="s">
        <v>43</v>
      </c>
      <c r="E56" s="106"/>
      <c r="F56" s="96">
        <v>0.75</v>
      </c>
      <c r="G56" s="117">
        <f>+F56*1.1356</f>
        <v>0.8516999999999999</v>
      </c>
      <c r="H56" s="113">
        <v>0.91</v>
      </c>
      <c r="I56" s="119">
        <v>0.93</v>
      </c>
      <c r="J56" s="99">
        <f>I56*7.3/100+I56</f>
        <v>0.99789000000000005</v>
      </c>
      <c r="K56" s="100">
        <f t="shared" ref="K56:K58" si="6">B56*C56*12*J56</f>
        <v>1113513.5185200002</v>
      </c>
      <c r="L56" s="120"/>
      <c r="M56" s="9"/>
    </row>
    <row r="57" spans="1:21" x14ac:dyDescent="0.3">
      <c r="A57" s="103" t="s">
        <v>39</v>
      </c>
      <c r="B57" s="115">
        <v>25</v>
      </c>
      <c r="C57" s="104">
        <v>249</v>
      </c>
      <c r="D57" s="105" t="s">
        <v>44</v>
      </c>
      <c r="E57" s="106"/>
      <c r="F57" s="96">
        <v>0.95</v>
      </c>
      <c r="G57" s="117">
        <v>1.02</v>
      </c>
      <c r="H57" s="113">
        <v>1.0900000000000001</v>
      </c>
      <c r="I57" s="119">
        <v>1.1705510000000001</v>
      </c>
      <c r="J57" s="99">
        <f>I57*12.2/100+I57</f>
        <v>1.3133582220000002</v>
      </c>
      <c r="K57" s="100">
        <f t="shared" si="6"/>
        <v>98107.859183400011</v>
      </c>
      <c r="L57" s="120"/>
      <c r="M57" s="9"/>
    </row>
    <row r="58" spans="1:21" x14ac:dyDescent="0.3">
      <c r="A58" s="103" t="s">
        <v>40</v>
      </c>
      <c r="B58" s="115">
        <v>0</v>
      </c>
      <c r="C58" s="104">
        <v>602</v>
      </c>
      <c r="D58" s="105" t="s">
        <v>45</v>
      </c>
      <c r="E58" s="106"/>
      <c r="F58" s="96">
        <v>1.1200000000000001</v>
      </c>
      <c r="G58" s="117">
        <f>+F58*1.103</f>
        <v>1.23536</v>
      </c>
      <c r="H58" s="113">
        <v>1.32</v>
      </c>
      <c r="I58" s="119">
        <v>1.417548</v>
      </c>
      <c r="J58" s="99">
        <f>I58*12.2/100+I58</f>
        <v>1.5904888559999999</v>
      </c>
      <c r="K58" s="100">
        <f t="shared" si="6"/>
        <v>0</v>
      </c>
      <c r="L58" s="120"/>
      <c r="M58" s="9"/>
    </row>
    <row r="59" spans="1:21" x14ac:dyDescent="0.3">
      <c r="A59" s="103"/>
      <c r="B59" s="115"/>
      <c r="C59" s="104">
        <f>SUM(C55:C58)</f>
        <v>1200</v>
      </c>
      <c r="D59" s="105"/>
      <c r="E59" s="106"/>
      <c r="F59" s="96"/>
      <c r="G59" s="112"/>
      <c r="H59" s="113"/>
      <c r="I59" s="119"/>
      <c r="J59" s="99"/>
      <c r="K59" s="110">
        <f>SUM(K55:K58)</f>
        <v>1366338.9017034001</v>
      </c>
      <c r="L59" s="121"/>
      <c r="M59" s="9"/>
    </row>
    <row r="60" spans="1:21" x14ac:dyDescent="0.3">
      <c r="A60" s="114" t="s">
        <v>49</v>
      </c>
      <c r="B60" s="115"/>
      <c r="C60" s="116"/>
      <c r="D60" s="105"/>
      <c r="E60" s="106"/>
      <c r="F60" s="96"/>
      <c r="G60" s="112"/>
      <c r="H60" s="113"/>
      <c r="I60" s="119"/>
      <c r="J60" s="99"/>
      <c r="K60" s="110"/>
      <c r="L60" s="111"/>
      <c r="M60" s="9"/>
    </row>
    <row r="61" spans="1:21" x14ac:dyDescent="0.3">
      <c r="A61" s="91" t="s">
        <v>37</v>
      </c>
      <c r="B61" s="115">
        <v>1</v>
      </c>
      <c r="C61" s="104">
        <v>50</v>
      </c>
      <c r="D61" s="94" t="s">
        <v>42</v>
      </c>
      <c r="E61" s="106"/>
      <c r="F61" s="96">
        <v>0.65</v>
      </c>
      <c r="G61" s="112">
        <v>0.69</v>
      </c>
      <c r="H61" s="113">
        <v>0.73</v>
      </c>
      <c r="I61" s="119">
        <v>0.77</v>
      </c>
      <c r="J61" s="99">
        <f>I61*6.3/100+I61</f>
        <v>0.81851000000000007</v>
      </c>
      <c r="K61" s="100">
        <f>B61*C61*12*J61</f>
        <v>491.10600000000005</v>
      </c>
      <c r="L61" s="101"/>
      <c r="M61" s="9"/>
      <c r="U61" s="102"/>
    </row>
    <row r="62" spans="1:21" x14ac:dyDescent="0.3">
      <c r="A62" s="103" t="s">
        <v>38</v>
      </c>
      <c r="B62" s="115">
        <v>0</v>
      </c>
      <c r="C62" s="104">
        <v>299</v>
      </c>
      <c r="D62" s="105" t="s">
        <v>43</v>
      </c>
      <c r="E62" s="106"/>
      <c r="F62" s="96">
        <v>0.75</v>
      </c>
      <c r="G62" s="112">
        <v>0.85</v>
      </c>
      <c r="H62" s="113">
        <v>0.91</v>
      </c>
      <c r="I62" s="119">
        <v>0.97</v>
      </c>
      <c r="J62" s="99">
        <f>I62*7.3/100+I62</f>
        <v>1.04081</v>
      </c>
      <c r="K62" s="100">
        <f t="shared" ref="K62:K64" si="7">B62*C62*12*J62</f>
        <v>0</v>
      </c>
      <c r="L62" s="101"/>
      <c r="M62" s="9"/>
    </row>
    <row r="63" spans="1:21" x14ac:dyDescent="0.3">
      <c r="A63" s="103" t="s">
        <v>39</v>
      </c>
      <c r="B63" s="115">
        <v>0</v>
      </c>
      <c r="C63" s="104">
        <v>249</v>
      </c>
      <c r="D63" s="105" t="s">
        <v>44</v>
      </c>
      <c r="E63" s="106"/>
      <c r="F63" s="96">
        <v>0.95</v>
      </c>
      <c r="G63" s="112">
        <v>1.0900000000000001</v>
      </c>
      <c r="H63" s="113">
        <v>1.1599999999999999</v>
      </c>
      <c r="I63" s="119">
        <v>1.2457239999999998</v>
      </c>
      <c r="J63" s="99">
        <f>I63*12.2/100+I63</f>
        <v>1.3977023279999998</v>
      </c>
      <c r="K63" s="100">
        <f t="shared" si="7"/>
        <v>0</v>
      </c>
      <c r="L63" s="101"/>
      <c r="M63" s="9"/>
    </row>
    <row r="64" spans="1:21" x14ac:dyDescent="0.3">
      <c r="A64" s="103" t="s">
        <v>40</v>
      </c>
      <c r="B64" s="115">
        <v>0</v>
      </c>
      <c r="C64" s="104">
        <v>602</v>
      </c>
      <c r="D64" s="105" t="s">
        <v>45</v>
      </c>
      <c r="E64" s="106"/>
      <c r="F64" s="96">
        <v>1.1399999999999999</v>
      </c>
      <c r="G64" s="112">
        <v>1.29</v>
      </c>
      <c r="H64" s="113">
        <v>1.38</v>
      </c>
      <c r="I64" s="119">
        <v>1.4819819999999999</v>
      </c>
      <c r="J64" s="99">
        <f>I64*12.2/100+I64</f>
        <v>1.6627838039999998</v>
      </c>
      <c r="K64" s="100">
        <f t="shared" si="7"/>
        <v>0</v>
      </c>
      <c r="L64" s="101"/>
      <c r="M64" s="9"/>
    </row>
    <row r="65" spans="1:22" x14ac:dyDescent="0.3">
      <c r="A65" s="103"/>
      <c r="B65" s="115"/>
      <c r="C65" s="104"/>
      <c r="D65" s="105"/>
      <c r="E65" s="106"/>
      <c r="F65" s="96"/>
      <c r="G65" s="112"/>
      <c r="H65" s="113"/>
      <c r="I65" s="122"/>
      <c r="J65" s="123"/>
      <c r="K65" s="110">
        <f>SUM(K61:K64)</f>
        <v>491.10600000000005</v>
      </c>
      <c r="L65" s="111"/>
      <c r="M65" s="9"/>
    </row>
    <row r="66" spans="1:22" x14ac:dyDescent="0.3">
      <c r="A66" s="114" t="s">
        <v>61</v>
      </c>
      <c r="B66" s="115"/>
      <c r="C66" s="104"/>
      <c r="D66" s="105"/>
      <c r="E66" s="106"/>
      <c r="F66" s="96"/>
      <c r="G66" s="112"/>
      <c r="H66" s="113"/>
      <c r="I66" s="122"/>
      <c r="J66" s="123"/>
      <c r="K66" s="110"/>
      <c r="L66" s="111"/>
      <c r="M66" s="9"/>
    </row>
    <row r="67" spans="1:22" x14ac:dyDescent="0.3">
      <c r="A67" s="103"/>
      <c r="B67" s="115">
        <v>23</v>
      </c>
      <c r="C67" s="104">
        <v>467758</v>
      </c>
      <c r="D67" s="105"/>
      <c r="E67" s="106"/>
      <c r="F67" s="96">
        <v>0.72</v>
      </c>
      <c r="G67" s="112">
        <f>F67*1.103</f>
        <v>0.79415999999999998</v>
      </c>
      <c r="H67" s="97">
        <f>G67*7/100+G67</f>
        <v>0.84975119999999993</v>
      </c>
      <c r="I67" s="98">
        <v>0.91</v>
      </c>
      <c r="J67" s="99">
        <f>I67*12.2/100+I67</f>
        <v>1.02102</v>
      </c>
      <c r="K67" s="110">
        <f>J67*C67</f>
        <v>477590.27316000004</v>
      </c>
      <c r="L67" s="111"/>
      <c r="M67" s="9"/>
    </row>
    <row r="68" spans="1:22" x14ac:dyDescent="0.3">
      <c r="A68" s="114" t="s">
        <v>62</v>
      </c>
      <c r="B68" s="115"/>
      <c r="C68" s="104"/>
      <c r="D68" s="105"/>
      <c r="E68" s="106"/>
      <c r="F68" s="96"/>
      <c r="G68" s="112"/>
      <c r="H68" s="113"/>
      <c r="I68" s="98">
        <v>0</v>
      </c>
      <c r="J68" s="99"/>
      <c r="K68" s="110"/>
      <c r="L68" s="111"/>
      <c r="M68" s="9"/>
    </row>
    <row r="69" spans="1:22" x14ac:dyDescent="0.3">
      <c r="A69" s="103"/>
      <c r="B69" s="115">
        <v>39</v>
      </c>
      <c r="C69" s="104">
        <v>1025954</v>
      </c>
      <c r="D69" s="124"/>
      <c r="E69" s="106"/>
      <c r="F69" s="96">
        <v>0.72</v>
      </c>
      <c r="G69" s="112">
        <f t="shared" ref="G69:G74" si="8">F69*1.103</f>
        <v>0.79415999999999998</v>
      </c>
      <c r="H69" s="97">
        <f>G69*7/100+G69</f>
        <v>0.84975119999999993</v>
      </c>
      <c r="I69" s="98">
        <v>0.91254781367999993</v>
      </c>
      <c r="J69" s="99">
        <f>I69*12.2/100+I69</f>
        <v>1.02387864694896</v>
      </c>
      <c r="K69" s="110">
        <f>J69*C69</f>
        <v>1050452.3933518734</v>
      </c>
      <c r="L69" s="111"/>
      <c r="M69" s="9"/>
    </row>
    <row r="70" spans="1:22" x14ac:dyDescent="0.3">
      <c r="A70" s="114" t="s">
        <v>55</v>
      </c>
      <c r="B70" s="115"/>
      <c r="C70" s="104"/>
      <c r="D70" s="105"/>
      <c r="E70" s="106"/>
      <c r="F70" s="96"/>
      <c r="G70" s="112"/>
      <c r="H70" s="113"/>
      <c r="I70" s="98">
        <v>0</v>
      </c>
      <c r="J70" s="99"/>
      <c r="K70" s="110"/>
      <c r="L70" s="111"/>
      <c r="M70" s="9"/>
    </row>
    <row r="71" spans="1:22" x14ac:dyDescent="0.3">
      <c r="A71" s="103" t="s">
        <v>63</v>
      </c>
      <c r="B71" s="115">
        <v>31</v>
      </c>
      <c r="C71" s="104">
        <v>182000</v>
      </c>
      <c r="D71" s="105"/>
      <c r="E71" s="106">
        <v>0.81</v>
      </c>
      <c r="F71" s="96">
        <v>1</v>
      </c>
      <c r="G71" s="112">
        <f>F71*111.03/100</f>
        <v>1.1103000000000001</v>
      </c>
      <c r="H71" s="113">
        <v>1.18</v>
      </c>
      <c r="I71" s="98">
        <v>1.31</v>
      </c>
      <c r="J71" s="125">
        <f>I71*15/100+I71</f>
        <v>1.5065</v>
      </c>
      <c r="K71" s="110">
        <f>J71*C71</f>
        <v>274183</v>
      </c>
      <c r="L71" s="111"/>
      <c r="M71" s="228"/>
    </row>
    <row r="72" spans="1:22" x14ac:dyDescent="0.3">
      <c r="A72" s="103" t="s">
        <v>64</v>
      </c>
      <c r="B72" s="115">
        <v>3</v>
      </c>
      <c r="C72" s="104">
        <v>0</v>
      </c>
      <c r="D72" s="105"/>
      <c r="E72" s="106">
        <v>0.82</v>
      </c>
      <c r="F72" s="96">
        <v>0.97</v>
      </c>
      <c r="G72" s="112">
        <f t="shared" si="8"/>
        <v>1.0699099999999999</v>
      </c>
      <c r="H72" s="113">
        <v>1.19</v>
      </c>
      <c r="I72" s="98">
        <v>1.32</v>
      </c>
      <c r="J72" s="125">
        <f>I72*15/100+I72</f>
        <v>1.518</v>
      </c>
      <c r="K72" s="110"/>
      <c r="L72" s="111"/>
      <c r="M72" s="9"/>
    </row>
    <row r="73" spans="1:22" x14ac:dyDescent="0.3">
      <c r="A73" s="114" t="s">
        <v>54</v>
      </c>
      <c r="B73" s="126"/>
      <c r="C73" s="127"/>
      <c r="D73" s="105"/>
      <c r="E73" s="106"/>
      <c r="F73" s="96"/>
      <c r="G73" s="112"/>
      <c r="H73" s="113"/>
      <c r="I73" s="98">
        <v>0</v>
      </c>
      <c r="J73" s="99"/>
      <c r="K73" s="110"/>
      <c r="L73" s="111"/>
      <c r="M73" s="9"/>
      <c r="O73" s="102"/>
    </row>
    <row r="74" spans="1:22" x14ac:dyDescent="0.3">
      <c r="A74" s="103" t="s">
        <v>52</v>
      </c>
      <c r="B74" s="126">
        <v>262</v>
      </c>
      <c r="C74" s="104">
        <v>8793000</v>
      </c>
      <c r="D74" s="128"/>
      <c r="E74" s="106">
        <v>0.56999999999999995</v>
      </c>
      <c r="F74" s="96">
        <v>0.72</v>
      </c>
      <c r="G74" s="112">
        <f t="shared" si="8"/>
        <v>0.79415999999999998</v>
      </c>
      <c r="H74" s="97">
        <v>0.89</v>
      </c>
      <c r="I74" s="98">
        <v>1</v>
      </c>
      <c r="J74" s="125">
        <f>I74*15/100+I74</f>
        <v>1.1499999999999999</v>
      </c>
      <c r="K74" s="110">
        <f>J74*C74</f>
        <v>10111950</v>
      </c>
      <c r="L74" s="111"/>
      <c r="M74" s="9"/>
    </row>
    <row r="75" spans="1:22" x14ac:dyDescent="0.3">
      <c r="A75" s="103"/>
      <c r="B75" s="126"/>
      <c r="C75" s="127"/>
      <c r="D75" s="124"/>
      <c r="E75" s="106"/>
      <c r="F75" s="96"/>
      <c r="G75" s="112"/>
      <c r="H75" s="113"/>
      <c r="I75" s="98">
        <v>0</v>
      </c>
      <c r="J75" s="99"/>
      <c r="K75" s="110"/>
      <c r="L75" s="111"/>
      <c r="M75" s="9"/>
      <c r="U75" s="102"/>
      <c r="V75" s="102"/>
    </row>
    <row r="76" spans="1:22" x14ac:dyDescent="0.3">
      <c r="A76" s="114" t="s">
        <v>50</v>
      </c>
      <c r="B76" s="126"/>
      <c r="C76" s="127"/>
      <c r="D76" s="105"/>
      <c r="E76" s="106"/>
      <c r="F76" s="96"/>
      <c r="G76" s="112"/>
      <c r="H76" s="113"/>
      <c r="I76" s="98">
        <v>0</v>
      </c>
      <c r="J76" s="99"/>
      <c r="K76" s="110"/>
      <c r="L76" s="111"/>
      <c r="M76" s="9"/>
    </row>
    <row r="77" spans="1:22" x14ac:dyDescent="0.3">
      <c r="A77" s="103" t="s">
        <v>53</v>
      </c>
      <c r="B77" s="126">
        <v>32</v>
      </c>
      <c r="C77" s="127">
        <v>12818689</v>
      </c>
      <c r="D77" s="105"/>
      <c r="E77" s="106">
        <v>0.41</v>
      </c>
      <c r="F77" s="96">
        <v>0.52</v>
      </c>
      <c r="G77" s="112">
        <f>F77*111.03/100</f>
        <v>0.57735600000000009</v>
      </c>
      <c r="H77" s="113">
        <v>0.64</v>
      </c>
      <c r="I77" s="98">
        <v>0.7</v>
      </c>
      <c r="J77" s="125">
        <f>I77*15/100+I77</f>
        <v>0.80499999999999994</v>
      </c>
      <c r="K77" s="110">
        <f>J77*C77</f>
        <v>10319044.645</v>
      </c>
      <c r="L77" s="111"/>
      <c r="M77" s="9"/>
    </row>
    <row r="78" spans="1:22" x14ac:dyDescent="0.3">
      <c r="A78" s="10" t="s">
        <v>13</v>
      </c>
      <c r="B78" s="126"/>
      <c r="C78" s="127"/>
      <c r="D78" s="104"/>
      <c r="E78" s="106"/>
      <c r="F78" s="96"/>
      <c r="G78" s="112"/>
      <c r="H78" s="113"/>
      <c r="I78" s="98">
        <v>0</v>
      </c>
      <c r="J78" s="99"/>
      <c r="K78" s="110"/>
      <c r="L78" s="111"/>
      <c r="M78" s="9"/>
      <c r="T78" s="102"/>
    </row>
    <row r="79" spans="1:22" x14ac:dyDescent="0.3">
      <c r="A79" s="225"/>
      <c r="B79" s="129">
        <v>1</v>
      </c>
      <c r="C79" s="130">
        <v>110475</v>
      </c>
      <c r="D79" s="131"/>
      <c r="E79" s="132">
        <v>0.56999999999999995</v>
      </c>
      <c r="F79" s="133">
        <v>0.71</v>
      </c>
      <c r="G79" s="112">
        <v>0.78</v>
      </c>
      <c r="H79" s="113">
        <v>0.88</v>
      </c>
      <c r="I79" s="98">
        <v>0.94503199999999998</v>
      </c>
      <c r="J79" s="125">
        <f>I79*15/100+I79</f>
        <v>1.0867868000000001</v>
      </c>
      <c r="K79" s="110">
        <f>J79*C79</f>
        <v>120062.77173000001</v>
      </c>
      <c r="L79" s="111"/>
      <c r="M79" s="9"/>
    </row>
    <row r="80" spans="1:22" x14ac:dyDescent="0.3">
      <c r="A80" s="134" t="s">
        <v>17</v>
      </c>
      <c r="B80" s="129"/>
      <c r="C80" s="130"/>
      <c r="D80" s="131"/>
      <c r="E80" s="132"/>
      <c r="F80" s="133"/>
      <c r="G80" s="112"/>
      <c r="H80" s="113"/>
      <c r="I80" s="98">
        <f t="shared" ref="I80:I81" si="9">H80*7.39/100+H80</f>
        <v>0</v>
      </c>
      <c r="J80" s="99"/>
      <c r="K80" s="110"/>
      <c r="L80" s="111"/>
      <c r="M80" s="9"/>
    </row>
    <row r="81" spans="1:20" ht="18" thickBot="1" x14ac:dyDescent="0.35">
      <c r="A81" s="229"/>
      <c r="B81" s="135">
        <v>3</v>
      </c>
      <c r="C81" s="136">
        <v>404096</v>
      </c>
      <c r="D81" s="137"/>
      <c r="E81" s="138">
        <v>0.4</v>
      </c>
      <c r="F81" s="139">
        <v>0.51</v>
      </c>
      <c r="G81" s="140">
        <f>F81*111.03/100</f>
        <v>0.56625300000000001</v>
      </c>
      <c r="H81" s="141">
        <v>0.63</v>
      </c>
      <c r="I81" s="142">
        <f t="shared" si="9"/>
        <v>0.67655699999999996</v>
      </c>
      <c r="J81" s="143">
        <f>I81*15/100+I81</f>
        <v>0.77804054999999994</v>
      </c>
      <c r="K81" s="144">
        <f>J81*C81</f>
        <v>314403.07409279997</v>
      </c>
      <c r="L81" s="111"/>
      <c r="M81" s="9"/>
    </row>
    <row r="82" spans="1:20" ht="18" thickBot="1" x14ac:dyDescent="0.35">
      <c r="A82" s="262"/>
      <c r="B82" s="252"/>
      <c r="C82" s="252"/>
      <c r="D82" s="252"/>
      <c r="E82" s="252"/>
      <c r="F82" s="253"/>
      <c r="G82" s="253"/>
      <c r="H82" s="252"/>
      <c r="I82" s="252"/>
      <c r="J82" s="252"/>
      <c r="K82" s="145">
        <f>K52+K59+K65+K74+K77+K81+K59+K71+K67+K69+K79+K72</f>
        <v>32161200.431489415</v>
      </c>
      <c r="L82" s="15"/>
      <c r="M82" s="261"/>
    </row>
    <row r="83" spans="1:20" x14ac:dyDescent="0.3">
      <c r="A83" s="6"/>
      <c r="B83" s="59"/>
      <c r="C83" s="59"/>
      <c r="D83" s="146"/>
      <c r="E83" s="147"/>
      <c r="F83" s="148"/>
      <c r="G83" s="148"/>
      <c r="H83" s="148"/>
      <c r="I83" s="148"/>
      <c r="J83" s="148"/>
      <c r="K83" s="148"/>
      <c r="L83" s="101"/>
      <c r="M83" s="6"/>
      <c r="O83" s="102"/>
    </row>
    <row r="84" spans="1:20" ht="18" thickBot="1" x14ac:dyDescent="0.35">
      <c r="A84" s="225"/>
      <c r="B84" s="59"/>
      <c r="C84" s="59"/>
      <c r="D84" s="59"/>
      <c r="E84" s="149"/>
      <c r="F84" s="150"/>
      <c r="G84" s="150"/>
      <c r="H84" s="150"/>
      <c r="I84" s="150"/>
      <c r="J84" s="150"/>
      <c r="K84" s="150"/>
      <c r="L84" s="8"/>
      <c r="M84" s="230"/>
    </row>
    <row r="85" spans="1:20" ht="18" thickBot="1" x14ac:dyDescent="0.35">
      <c r="A85" s="254" t="s">
        <v>18</v>
      </c>
      <c r="B85" s="255"/>
      <c r="C85" s="255"/>
      <c r="D85" s="152"/>
      <c r="E85" s="453" t="s">
        <v>19</v>
      </c>
      <c r="F85" s="454"/>
      <c r="G85" s="153"/>
      <c r="H85" s="153"/>
      <c r="I85" s="153"/>
      <c r="J85" s="153"/>
      <c r="K85" s="153"/>
      <c r="L85" s="154"/>
      <c r="M85" s="256"/>
    </row>
    <row r="86" spans="1:20" ht="35.4" thickBot="1" x14ac:dyDescent="0.35">
      <c r="A86" s="225"/>
      <c r="B86" s="59"/>
      <c r="C86" s="59"/>
      <c r="D86" s="155" t="s">
        <v>16</v>
      </c>
      <c r="E86" s="156" t="s">
        <v>6</v>
      </c>
      <c r="F86" s="157" t="s">
        <v>7</v>
      </c>
      <c r="G86" s="158" t="s">
        <v>70</v>
      </c>
      <c r="H86" s="158" t="s">
        <v>72</v>
      </c>
      <c r="I86" s="159" t="s">
        <v>71</v>
      </c>
      <c r="J86" s="158" t="s">
        <v>79</v>
      </c>
      <c r="K86" s="160" t="s">
        <v>78</v>
      </c>
      <c r="L86" s="161"/>
      <c r="M86" s="227"/>
    </row>
    <row r="87" spans="1:20" ht="18" thickBot="1" x14ac:dyDescent="0.35">
      <c r="A87" s="231" t="s">
        <v>34</v>
      </c>
      <c r="B87" s="232"/>
      <c r="C87" s="59"/>
      <c r="D87" s="162">
        <v>54000</v>
      </c>
      <c r="E87" s="163">
        <v>54.633929999999999</v>
      </c>
      <c r="F87" s="164">
        <v>75.0047371398</v>
      </c>
      <c r="G87" s="165">
        <v>90</v>
      </c>
      <c r="H87" s="165">
        <f>G87*111.03/100</f>
        <v>99.927000000000007</v>
      </c>
      <c r="I87" s="165">
        <v>107</v>
      </c>
      <c r="J87" s="166">
        <f>I87*7.39/100+I87</f>
        <v>114.90730000000001</v>
      </c>
      <c r="K87" s="167">
        <f>J87*12.2/100+J87</f>
        <v>128.92599060000001</v>
      </c>
      <c r="L87" s="168">
        <f>D87*K87</f>
        <v>6962003.4923999999</v>
      </c>
      <c r="M87" s="233"/>
    </row>
    <row r="88" spans="1:20" ht="35.4" thickBot="1" x14ac:dyDescent="0.35">
      <c r="A88" s="234" t="s">
        <v>20</v>
      </c>
      <c r="B88" s="235"/>
      <c r="C88" s="59"/>
      <c r="D88" s="169">
        <v>2200</v>
      </c>
      <c r="E88" s="170">
        <v>49.592010000000002</v>
      </c>
      <c r="F88" s="170">
        <v>68.082886848599998</v>
      </c>
      <c r="G88" s="171">
        <v>78</v>
      </c>
      <c r="H88" s="172">
        <f>G88*111.03/100</f>
        <v>86.603400000000008</v>
      </c>
      <c r="I88" s="172">
        <f>H88*7/100+H88</f>
        <v>92.665638000000001</v>
      </c>
      <c r="J88" s="173">
        <f>I88*7.39/100+I88</f>
        <v>99.513628648199997</v>
      </c>
      <c r="K88" s="174">
        <f>J88*12.2/100+J88</f>
        <v>111.65429134328039</v>
      </c>
      <c r="L88" s="175">
        <f>K88*D88</f>
        <v>245639.44095521685</v>
      </c>
      <c r="M88" s="233"/>
    </row>
    <row r="89" spans="1:20" ht="18" thickBot="1" x14ac:dyDescent="0.35">
      <c r="A89" s="225"/>
      <c r="B89" s="59"/>
      <c r="C89" s="59"/>
      <c r="D89" s="59"/>
      <c r="E89" s="59"/>
      <c r="F89" s="150" t="s">
        <v>14</v>
      </c>
      <c r="G89" s="150"/>
      <c r="H89" s="150"/>
      <c r="I89" s="150"/>
      <c r="J89" s="150"/>
      <c r="K89" s="236"/>
      <c r="L89" s="176"/>
      <c r="M89" s="177">
        <f>L87+L88</f>
        <v>7207642.9333552169</v>
      </c>
    </row>
    <row r="90" spans="1:20" x14ac:dyDescent="0.3">
      <c r="A90" s="225"/>
      <c r="B90" s="59"/>
      <c r="C90" s="59"/>
      <c r="D90" s="59"/>
      <c r="E90" s="59"/>
      <c r="F90" s="151"/>
      <c r="G90" s="151"/>
      <c r="H90" s="151"/>
      <c r="I90" s="151"/>
      <c r="J90" s="151"/>
      <c r="K90" s="237"/>
      <c r="L90" s="8"/>
      <c r="M90" s="227"/>
      <c r="T90" s="102"/>
    </row>
    <row r="91" spans="1:20" ht="18" thickBot="1" x14ac:dyDescent="0.35">
      <c r="A91" s="226" t="s">
        <v>21</v>
      </c>
      <c r="B91" s="59"/>
      <c r="C91" s="59"/>
      <c r="D91" s="59"/>
      <c r="E91" s="455" t="s">
        <v>22</v>
      </c>
      <c r="F91" s="456"/>
      <c r="G91" s="178"/>
      <c r="H91" s="178"/>
      <c r="I91" s="178"/>
      <c r="J91" s="178"/>
      <c r="K91" s="179"/>
      <c r="L91" s="8"/>
      <c r="M91" s="227"/>
    </row>
    <row r="92" spans="1:20" ht="35.4" thickBot="1" x14ac:dyDescent="0.35">
      <c r="A92" s="225"/>
      <c r="B92" s="59"/>
      <c r="C92" s="59"/>
      <c r="D92" s="180" t="s">
        <v>3</v>
      </c>
      <c r="E92" s="181" t="s">
        <v>6</v>
      </c>
      <c r="F92" s="74" t="s">
        <v>7</v>
      </c>
      <c r="G92" s="182" t="s">
        <v>73</v>
      </c>
      <c r="H92" s="182" t="s">
        <v>72</v>
      </c>
      <c r="I92" s="182" t="s">
        <v>71</v>
      </c>
      <c r="J92" s="182" t="s">
        <v>79</v>
      </c>
      <c r="K92" s="183" t="s">
        <v>78</v>
      </c>
      <c r="L92" s="184"/>
      <c r="M92" s="185"/>
    </row>
    <row r="93" spans="1:20" x14ac:dyDescent="0.3">
      <c r="A93" s="225" t="s">
        <v>23</v>
      </c>
      <c r="B93" s="59"/>
      <c r="C93" s="59"/>
      <c r="D93" s="186">
        <v>10</v>
      </c>
      <c r="E93" s="163">
        <v>243.91601</v>
      </c>
      <c r="F93" s="163">
        <f>E93*1.281</f>
        <v>312.45640880999997</v>
      </c>
      <c r="G93" s="164">
        <v>359</v>
      </c>
      <c r="H93" s="163">
        <f>G93*111.03/100</f>
        <v>398.59769999999997</v>
      </c>
      <c r="I93" s="163">
        <f>H93*7/100+H93</f>
        <v>426.49953899999997</v>
      </c>
      <c r="J93" s="187">
        <f>I93*7.39/100+I93</f>
        <v>458.01785493209997</v>
      </c>
      <c r="K93" s="188">
        <f>J93*12.2/100+J93</f>
        <v>513.89603323381618</v>
      </c>
      <c r="L93" s="189">
        <f>K93*D93*12</f>
        <v>61667.523988057939</v>
      </c>
      <c r="M93" s="190"/>
    </row>
    <row r="94" spans="1:20" x14ac:dyDescent="0.3">
      <c r="A94" s="225" t="s">
        <v>10</v>
      </c>
      <c r="B94" s="59"/>
      <c r="C94" s="59"/>
      <c r="D94" s="186">
        <v>5</v>
      </c>
      <c r="E94" s="163">
        <v>243.91601</v>
      </c>
      <c r="F94" s="163">
        <f>E94*1.281</f>
        <v>312.45640880999997</v>
      </c>
      <c r="G94" s="164">
        <v>359</v>
      </c>
      <c r="H94" s="163">
        <f>G94*111.03/100</f>
        <v>398.59769999999997</v>
      </c>
      <c r="I94" s="191">
        <f>H94*7/100+H94</f>
        <v>426.49953899999997</v>
      </c>
      <c r="J94" s="192">
        <f>I94*7.39/100+I94</f>
        <v>458.01785493209997</v>
      </c>
      <c r="K94" s="188">
        <f>J94*12.2/100+J94</f>
        <v>513.89603323381618</v>
      </c>
      <c r="L94" s="193">
        <f>K94*D94*12</f>
        <v>30833.76199402897</v>
      </c>
      <c r="M94" s="190"/>
    </row>
    <row r="95" spans="1:20" ht="18" thickBot="1" x14ac:dyDescent="0.35">
      <c r="A95" s="225" t="s">
        <v>12</v>
      </c>
      <c r="B95" s="59"/>
      <c r="C95" s="59"/>
      <c r="D95" s="61">
        <v>5</v>
      </c>
      <c r="E95" s="170">
        <v>320.47703999999999</v>
      </c>
      <c r="F95" s="170">
        <f>E95*1.281</f>
        <v>410.53108823999997</v>
      </c>
      <c r="G95" s="194">
        <v>472</v>
      </c>
      <c r="H95" s="170">
        <f>G95*111.03/100</f>
        <v>524.0616</v>
      </c>
      <c r="I95" s="195">
        <f>H95*7/100+H95</f>
        <v>560.74591199999998</v>
      </c>
      <c r="J95" s="196">
        <f>I95*7.39/100+I95</f>
        <v>602.18503489679995</v>
      </c>
      <c r="K95" s="197">
        <f>J95*12.2/100+J95</f>
        <v>675.6516091542095</v>
      </c>
      <c r="L95" s="198">
        <f>K95*D95*12</f>
        <v>40539.096549252572</v>
      </c>
      <c r="M95" s="199"/>
    </row>
    <row r="96" spans="1:20" ht="18" thickBot="1" x14ac:dyDescent="0.35">
      <c r="A96" s="225"/>
      <c r="B96" s="59"/>
      <c r="C96" s="59"/>
      <c r="D96" s="59"/>
      <c r="E96" s="59"/>
      <c r="F96" s="150" t="s">
        <v>14</v>
      </c>
      <c r="G96" s="150"/>
      <c r="H96" s="150"/>
      <c r="I96" s="150"/>
      <c r="J96" s="150"/>
      <c r="K96" s="150"/>
      <c r="L96" s="176"/>
      <c r="M96" s="200">
        <f>L95+L94+L93</f>
        <v>133040.38253133948</v>
      </c>
    </row>
    <row r="97" spans="1:13" ht="18.600000000000001" thickTop="1" thickBot="1" x14ac:dyDescent="0.35">
      <c r="A97" s="238"/>
      <c r="B97" s="239"/>
      <c r="C97" s="59"/>
      <c r="D97" s="59"/>
      <c r="E97" s="59"/>
      <c r="F97" s="59"/>
      <c r="G97" s="59"/>
      <c r="H97" s="59"/>
      <c r="I97" s="59"/>
      <c r="J97" s="59"/>
      <c r="K97" s="59"/>
      <c r="L97" s="8"/>
      <c r="M97" s="60"/>
    </row>
    <row r="98" spans="1:13" ht="18.600000000000001" thickTop="1" thickBot="1" x14ac:dyDescent="0.35">
      <c r="A98" s="225"/>
      <c r="B98" s="59"/>
      <c r="C98" s="59"/>
      <c r="D98" s="59"/>
      <c r="E98" s="59"/>
      <c r="F98" s="59"/>
      <c r="G98" s="59"/>
      <c r="H98" s="59"/>
      <c r="I98" s="59"/>
      <c r="J98" s="59"/>
      <c r="K98" s="59"/>
      <c r="L98" s="240" t="s">
        <v>14</v>
      </c>
      <c r="M98" s="201">
        <f>M44+K82+M89+M96</f>
        <v>45225373.929327726</v>
      </c>
    </row>
    <row r="99" spans="1:13" ht="3.6" customHeight="1" thickTop="1" thickBot="1" x14ac:dyDescent="0.35">
      <c r="A99" s="225"/>
      <c r="B99" s="59"/>
      <c r="C99" s="59"/>
      <c r="D99" s="59"/>
      <c r="E99" s="59"/>
      <c r="F99" s="59"/>
      <c r="G99" s="59"/>
      <c r="H99" s="59"/>
      <c r="I99" s="59"/>
      <c r="J99" s="59"/>
      <c r="K99" s="59"/>
      <c r="L99" s="240" t="s">
        <v>24</v>
      </c>
      <c r="M99" s="202">
        <f>M98*1.14</f>
        <v>51556926.279433601</v>
      </c>
    </row>
    <row r="100" spans="1:13" ht="38.4" customHeight="1" thickBot="1" x14ac:dyDescent="0.35">
      <c r="A100" s="225"/>
      <c r="B100" s="59"/>
      <c r="C100" s="59"/>
      <c r="D100" s="59"/>
      <c r="E100" s="203" t="s">
        <v>6</v>
      </c>
      <c r="F100" s="204" t="s">
        <v>7</v>
      </c>
      <c r="G100" s="158" t="s">
        <v>74</v>
      </c>
      <c r="H100" s="158" t="s">
        <v>68</v>
      </c>
      <c r="I100" s="158" t="s">
        <v>69</v>
      </c>
      <c r="J100" s="158" t="s">
        <v>76</v>
      </c>
      <c r="K100" s="160" t="s">
        <v>77</v>
      </c>
      <c r="L100" s="8"/>
      <c r="M100" s="9"/>
    </row>
    <row r="101" spans="1:13" x14ac:dyDescent="0.3">
      <c r="A101" s="226" t="s">
        <v>25</v>
      </c>
      <c r="B101" s="151"/>
      <c r="C101" s="151"/>
      <c r="D101" s="59"/>
      <c r="E101" s="205">
        <v>188.73062000000002</v>
      </c>
      <c r="F101" s="206">
        <v>275</v>
      </c>
      <c r="G101" s="207">
        <v>331.05</v>
      </c>
      <c r="H101" s="207">
        <f>G101*111.03/100</f>
        <v>367.56481500000001</v>
      </c>
      <c r="I101" s="207">
        <f>H101*7/100+H101</f>
        <v>393.29435204999999</v>
      </c>
      <c r="J101" s="208">
        <f>I101*7.39/100+I101</f>
        <v>422.35880466649496</v>
      </c>
      <c r="K101" s="209">
        <f>J101*12.2/100+J101</f>
        <v>473.88657883580731</v>
      </c>
      <c r="L101" s="8"/>
      <c r="M101" s="227"/>
    </row>
    <row r="102" spans="1:13" x14ac:dyDescent="0.3">
      <c r="A102" s="225"/>
      <c r="B102" s="59"/>
      <c r="C102" s="59"/>
      <c r="D102" s="59"/>
      <c r="E102" s="210"/>
      <c r="F102" s="211"/>
      <c r="G102" s="212"/>
      <c r="H102" s="212"/>
      <c r="I102" s="212"/>
      <c r="J102" s="208"/>
      <c r="K102" s="209"/>
      <c r="L102" s="8"/>
      <c r="M102" s="227"/>
    </row>
    <row r="103" spans="1:13" x14ac:dyDescent="0.3">
      <c r="A103" s="226" t="s">
        <v>26</v>
      </c>
      <c r="B103" s="59"/>
      <c r="C103" s="59"/>
      <c r="D103" s="59"/>
      <c r="E103" s="210">
        <v>57.351839999999996</v>
      </c>
      <c r="F103" s="211">
        <v>100</v>
      </c>
      <c r="G103" s="212">
        <v>120.38</v>
      </c>
      <c r="H103" s="212">
        <f t="shared" ref="H103:H112" si="10">G103*111.03/100</f>
        <v>133.65791400000001</v>
      </c>
      <c r="I103" s="212">
        <f t="shared" ref="I103:I112" si="11">H103*7/100+H103</f>
        <v>143.01396798000002</v>
      </c>
      <c r="J103" s="208">
        <f t="shared" ref="J103:J112" si="12">I103*7.39/100+I103</f>
        <v>153.58270021372201</v>
      </c>
      <c r="K103" s="209">
        <f>J103*12.2/100+J103</f>
        <v>172.31978963979608</v>
      </c>
      <c r="L103" s="8"/>
      <c r="M103" s="227"/>
    </row>
    <row r="104" spans="1:13" ht="18" thickBot="1" x14ac:dyDescent="0.35">
      <c r="A104" s="225"/>
      <c r="B104" s="178" t="s">
        <v>2</v>
      </c>
      <c r="C104" s="59"/>
      <c r="D104" s="59"/>
      <c r="E104" s="210"/>
      <c r="F104" s="211"/>
      <c r="G104" s="212"/>
      <c r="H104" s="212"/>
      <c r="I104" s="212"/>
      <c r="J104" s="208"/>
      <c r="K104" s="209"/>
      <c r="L104" s="8"/>
      <c r="M104" s="227"/>
    </row>
    <row r="105" spans="1:13" x14ac:dyDescent="0.3">
      <c r="A105" s="226" t="s">
        <v>27</v>
      </c>
      <c r="B105" s="213">
        <v>1</v>
      </c>
      <c r="C105" s="59"/>
      <c r="D105" s="59"/>
      <c r="E105" s="210">
        <v>459.54999999999995</v>
      </c>
      <c r="F105" s="211">
        <v>750</v>
      </c>
      <c r="G105" s="212">
        <v>902.85</v>
      </c>
      <c r="H105" s="212">
        <f t="shared" si="10"/>
        <v>1002.4343550000001</v>
      </c>
      <c r="I105" s="212">
        <f t="shared" si="11"/>
        <v>1072.6047598500002</v>
      </c>
      <c r="J105" s="208">
        <f t="shared" si="12"/>
        <v>1151.8702516029152</v>
      </c>
      <c r="K105" s="209">
        <f>J105*12.2/100+J105</f>
        <v>1292.3984222984709</v>
      </c>
      <c r="L105" s="8"/>
      <c r="M105" s="227"/>
    </row>
    <row r="106" spans="1:13" ht="18" thickBot="1" x14ac:dyDescent="0.35">
      <c r="A106" s="225"/>
      <c r="B106" s="214">
        <v>3</v>
      </c>
      <c r="C106" s="59"/>
      <c r="D106" s="59"/>
      <c r="E106" s="210">
        <v>656.5</v>
      </c>
      <c r="F106" s="211">
        <v>950</v>
      </c>
      <c r="G106" s="212">
        <v>1143.6099999999999</v>
      </c>
      <c r="H106" s="212">
        <f t="shared" si="10"/>
        <v>1269.7501829999999</v>
      </c>
      <c r="I106" s="212">
        <f t="shared" si="11"/>
        <v>1358.6326958099999</v>
      </c>
      <c r="J106" s="208">
        <f t="shared" si="12"/>
        <v>1459.035652030359</v>
      </c>
      <c r="K106" s="209">
        <f>J106*12.2/100+J106</f>
        <v>1637.0380015780627</v>
      </c>
      <c r="L106" s="8"/>
      <c r="M106" s="227"/>
    </row>
    <row r="107" spans="1:13" x14ac:dyDescent="0.3">
      <c r="A107" s="225"/>
      <c r="B107" s="241"/>
      <c r="C107" s="59"/>
      <c r="D107" s="59"/>
      <c r="E107" s="210"/>
      <c r="F107" s="211"/>
      <c r="G107" s="212"/>
      <c r="H107" s="212">
        <f t="shared" si="10"/>
        <v>0</v>
      </c>
      <c r="I107" s="212"/>
      <c r="J107" s="208"/>
      <c r="K107" s="209"/>
      <c r="L107" s="8"/>
      <c r="M107" s="227"/>
    </row>
    <row r="108" spans="1:13" x14ac:dyDescent="0.3">
      <c r="A108" s="226" t="s">
        <v>28</v>
      </c>
      <c r="B108" s="178"/>
      <c r="C108" s="59" t="s">
        <v>29</v>
      </c>
      <c r="D108" s="59"/>
      <c r="E108" s="210">
        <v>787.8</v>
      </c>
      <c r="F108" s="211">
        <v>1500</v>
      </c>
      <c r="G108" s="212">
        <v>1805.7</v>
      </c>
      <c r="H108" s="212">
        <f t="shared" si="10"/>
        <v>2004.8687100000002</v>
      </c>
      <c r="I108" s="212">
        <f t="shared" si="11"/>
        <v>2145.2095197000003</v>
      </c>
      <c r="J108" s="208">
        <f t="shared" si="12"/>
        <v>2303.7405032058305</v>
      </c>
      <c r="K108" s="209">
        <f>J108*12.2/100+J108</f>
        <v>2584.7968445969418</v>
      </c>
      <c r="L108" s="8"/>
      <c r="M108" s="230"/>
    </row>
    <row r="109" spans="1:13" x14ac:dyDescent="0.3">
      <c r="A109" s="226"/>
      <c r="B109" s="178"/>
      <c r="C109" s="59"/>
      <c r="D109" s="59"/>
      <c r="E109" s="210"/>
      <c r="F109" s="211"/>
      <c r="G109" s="212"/>
      <c r="H109" s="212"/>
      <c r="I109" s="212"/>
      <c r="J109" s="208"/>
      <c r="K109" s="209"/>
      <c r="L109" s="8"/>
      <c r="M109" s="230"/>
    </row>
    <row r="110" spans="1:13" ht="18" thickBot="1" x14ac:dyDescent="0.35">
      <c r="A110" s="226" t="s">
        <v>30</v>
      </c>
      <c r="B110" s="178"/>
      <c r="C110" s="59"/>
      <c r="D110" s="59"/>
      <c r="E110" s="210"/>
      <c r="F110" s="211"/>
      <c r="G110" s="212"/>
      <c r="H110" s="212"/>
      <c r="I110" s="212"/>
      <c r="J110" s="208"/>
      <c r="K110" s="209"/>
      <c r="L110" s="8"/>
      <c r="M110" s="230"/>
    </row>
    <row r="111" spans="1:13" x14ac:dyDescent="0.3">
      <c r="A111" s="226"/>
      <c r="B111" s="213">
        <v>1</v>
      </c>
      <c r="C111" s="59"/>
      <c r="D111" s="59"/>
      <c r="E111" s="210">
        <v>157.56</v>
      </c>
      <c r="F111" s="211">
        <v>250</v>
      </c>
      <c r="G111" s="212">
        <v>300.95</v>
      </c>
      <c r="H111" s="212">
        <f t="shared" si="10"/>
        <v>334.14478499999996</v>
      </c>
      <c r="I111" s="212">
        <f t="shared" si="11"/>
        <v>357.53491994999996</v>
      </c>
      <c r="J111" s="208">
        <f t="shared" si="12"/>
        <v>383.95675053430494</v>
      </c>
      <c r="K111" s="209">
        <f>J111*12.2/100+J111</f>
        <v>430.79947409949011</v>
      </c>
      <c r="L111" s="8"/>
      <c r="M111" s="230"/>
    </row>
    <row r="112" spans="1:13" ht="18" thickBot="1" x14ac:dyDescent="0.35">
      <c r="A112" s="242"/>
      <c r="B112" s="214">
        <v>3</v>
      </c>
      <c r="C112" s="62"/>
      <c r="D112" s="62"/>
      <c r="E112" s="215">
        <v>262.59999999999997</v>
      </c>
      <c r="F112" s="216">
        <v>350</v>
      </c>
      <c r="G112" s="139">
        <v>421.33</v>
      </c>
      <c r="H112" s="139">
        <f t="shared" si="10"/>
        <v>467.80269900000002</v>
      </c>
      <c r="I112" s="139">
        <f t="shared" si="11"/>
        <v>500.54888793000003</v>
      </c>
      <c r="J112" s="243">
        <f t="shared" si="12"/>
        <v>537.53945074802709</v>
      </c>
      <c r="K112" s="244">
        <f>J112*12.2/100+J112</f>
        <v>603.11926373928645</v>
      </c>
      <c r="L112" s="15"/>
      <c r="M112" s="245"/>
    </row>
    <row r="113" spans="2:13" x14ac:dyDescent="0.3">
      <c r="B113" s="70"/>
      <c r="C113" s="70"/>
      <c r="D113" s="70"/>
      <c r="E113" s="70"/>
      <c r="F113" s="70"/>
      <c r="G113" s="70"/>
      <c r="H113" s="70"/>
      <c r="I113" s="70"/>
      <c r="J113" s="70"/>
      <c r="K113" s="70"/>
      <c r="M113" s="71"/>
    </row>
    <row r="114" spans="2:13" x14ac:dyDescent="0.3">
      <c r="B114" s="70"/>
      <c r="C114" s="70"/>
      <c r="D114" s="70"/>
      <c r="E114" s="70"/>
      <c r="F114" s="70"/>
      <c r="G114" s="70"/>
      <c r="H114" s="70"/>
      <c r="I114" s="70"/>
      <c r="J114" s="70"/>
      <c r="K114" s="70"/>
      <c r="M114" s="70"/>
    </row>
    <row r="115" spans="2:13" x14ac:dyDescent="0.3">
      <c r="B115" s="70"/>
      <c r="C115" s="70"/>
      <c r="D115" s="70"/>
      <c r="E115" s="70"/>
      <c r="F115" s="70"/>
      <c r="G115" s="70"/>
      <c r="H115" s="70"/>
      <c r="I115" s="70"/>
      <c r="J115" s="70"/>
      <c r="K115" s="70"/>
      <c r="M115" s="70"/>
    </row>
    <row r="116" spans="2:13" x14ac:dyDescent="0.3">
      <c r="B116" s="70"/>
      <c r="C116" s="70"/>
      <c r="D116" s="70"/>
      <c r="E116" s="70"/>
      <c r="F116" s="70"/>
      <c r="G116" s="70"/>
      <c r="H116" s="70"/>
      <c r="I116" s="70"/>
      <c r="J116" s="70"/>
      <c r="K116" s="70"/>
      <c r="M116" s="70"/>
    </row>
    <row r="117" spans="2:13" x14ac:dyDescent="0.3">
      <c r="H117" s="70"/>
      <c r="I117" s="70"/>
      <c r="J117" s="70"/>
      <c r="K117" s="70"/>
    </row>
  </sheetData>
  <mergeCells count="6">
    <mergeCell ref="C1:J1"/>
    <mergeCell ref="E6:F6"/>
    <mergeCell ref="E7:F7"/>
    <mergeCell ref="E85:F85"/>
    <mergeCell ref="E91:F91"/>
    <mergeCell ref="C2:J4"/>
  </mergeCells>
  <pageMargins left="0.7" right="0.7" top="0.75" bottom="0.75" header="0.3" footer="0.3"/>
  <pageSetup scale="51"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72" workbookViewId="0">
      <selection activeCell="F87" sqref="F87"/>
    </sheetView>
  </sheetViews>
  <sheetFormatPr defaultColWidth="9.109375" defaultRowHeight="13.8" x14ac:dyDescent="0.3"/>
  <cols>
    <col min="1" max="1" width="3.33203125" style="270" customWidth="1"/>
    <col min="2" max="2" width="2" style="263" bestFit="1" customWidth="1"/>
    <col min="3" max="3" width="10.109375" style="264" customWidth="1"/>
    <col min="4" max="4" width="54.33203125" style="265" customWidth="1"/>
    <col min="5" max="5" width="13.33203125" style="266" bestFit="1" customWidth="1"/>
    <col min="6" max="6" width="20.5546875" style="267" customWidth="1"/>
    <col min="7" max="7" width="13.88671875" style="268" customWidth="1"/>
    <col min="8" max="8" width="13.33203125" style="269" customWidth="1"/>
    <col min="9" max="9" width="13.33203125" style="268" customWidth="1"/>
    <col min="10" max="10" width="10.33203125" style="268" bestFit="1" customWidth="1"/>
    <col min="11" max="11" width="14.21875" style="266" customWidth="1"/>
    <col min="12" max="12" width="13.88671875" style="266" customWidth="1"/>
    <col min="13" max="13" width="13.77734375" style="266" customWidth="1"/>
    <col min="14" max="15" width="12.33203125" style="266" customWidth="1"/>
    <col min="16" max="16" width="2.44140625" style="270" customWidth="1"/>
    <col min="17" max="17" width="10" style="270" bestFit="1" customWidth="1"/>
    <col min="18" max="16384" width="9.109375" style="270"/>
  </cols>
  <sheetData>
    <row r="1" spans="2:15" x14ac:dyDescent="0.3">
      <c r="C1" s="264" t="s">
        <v>85</v>
      </c>
      <c r="K1" s="266" t="s">
        <v>86</v>
      </c>
      <c r="L1" s="266" t="s">
        <v>87</v>
      </c>
      <c r="M1" s="266" t="s">
        <v>87</v>
      </c>
    </row>
    <row r="2" spans="2:15" x14ac:dyDescent="0.3">
      <c r="K2" s="266" t="s">
        <v>88</v>
      </c>
      <c r="L2" s="266" t="s">
        <v>89</v>
      </c>
      <c r="M2" s="266" t="s">
        <v>89</v>
      </c>
    </row>
    <row r="3" spans="2:15" x14ac:dyDescent="0.3">
      <c r="B3" s="263">
        <v>1</v>
      </c>
      <c r="C3" s="271" t="s">
        <v>90</v>
      </c>
      <c r="K3" s="266" t="s">
        <v>91</v>
      </c>
      <c r="L3" s="266" t="s">
        <v>92</v>
      </c>
      <c r="M3" s="266" t="s">
        <v>92</v>
      </c>
    </row>
    <row r="4" spans="2:15" x14ac:dyDescent="0.3">
      <c r="K4" s="266" t="s">
        <v>93</v>
      </c>
      <c r="L4" s="266" t="s">
        <v>94</v>
      </c>
      <c r="M4" s="266" t="s">
        <v>94</v>
      </c>
    </row>
    <row r="5" spans="2:15" ht="14.4" thickBot="1" x14ac:dyDescent="0.35">
      <c r="C5" s="272" t="s">
        <v>95</v>
      </c>
      <c r="D5" s="273"/>
      <c r="G5" s="274"/>
      <c r="K5" s="266" t="s">
        <v>96</v>
      </c>
      <c r="L5" s="266" t="s">
        <v>97</v>
      </c>
      <c r="M5" s="266" t="s">
        <v>97</v>
      </c>
    </row>
    <row r="6" spans="2:15" ht="14.4" thickBot="1" x14ac:dyDescent="0.35">
      <c r="C6" s="275"/>
      <c r="D6" s="276" t="s">
        <v>98</v>
      </c>
      <c r="E6" s="277" t="s">
        <v>99</v>
      </c>
      <c r="F6" s="278" t="s">
        <v>100</v>
      </c>
      <c r="G6" s="279" t="s">
        <v>101</v>
      </c>
      <c r="H6" s="280" t="s">
        <v>102</v>
      </c>
      <c r="I6" s="279" t="s">
        <v>103</v>
      </c>
      <c r="J6" s="279" t="s">
        <v>104</v>
      </c>
      <c r="K6" s="281" t="s">
        <v>105</v>
      </c>
      <c r="L6" s="281" t="s">
        <v>106</v>
      </c>
      <c r="M6" s="281" t="s">
        <v>107</v>
      </c>
      <c r="N6" s="282"/>
      <c r="O6" s="282"/>
    </row>
    <row r="7" spans="2:15" ht="42" thickBot="1" x14ac:dyDescent="0.35">
      <c r="C7" s="283"/>
      <c r="D7" s="284" t="s">
        <v>108</v>
      </c>
      <c r="E7" s="275"/>
      <c r="F7" s="285">
        <v>1.8401600000000001E-2</v>
      </c>
      <c r="G7" s="286">
        <v>1.9321680000000001E-2</v>
      </c>
      <c r="H7" s="287">
        <v>2.04809808E-2</v>
      </c>
      <c r="I7" s="285">
        <v>2.1873687494399999E-2</v>
      </c>
      <c r="J7" s="286">
        <f>I7*6/100+I7</f>
        <v>2.3186108744063998E-2</v>
      </c>
      <c r="K7" s="288" t="s">
        <v>86</v>
      </c>
      <c r="L7" s="288" t="s">
        <v>109</v>
      </c>
      <c r="M7" s="288" t="s">
        <v>110</v>
      </c>
      <c r="N7" s="289"/>
      <c r="O7" s="289"/>
    </row>
    <row r="8" spans="2:15" ht="14.4" thickBot="1" x14ac:dyDescent="0.35">
      <c r="C8" s="283">
        <v>1.1000000000000001</v>
      </c>
      <c r="D8" s="290" t="s">
        <v>111</v>
      </c>
      <c r="E8" s="291">
        <v>0.5</v>
      </c>
      <c r="F8" s="285">
        <v>1.1040959999999999E-2</v>
      </c>
      <c r="G8" s="286">
        <v>1.1593008E-2</v>
      </c>
      <c r="H8" s="287">
        <v>1.2288588479999999E-2</v>
      </c>
      <c r="I8" s="285">
        <v>1.312421249664E-2</v>
      </c>
      <c r="J8" s="292">
        <f>I8*6/100+I8</f>
        <v>1.3911665246438399E-2</v>
      </c>
      <c r="K8" s="288" t="s">
        <v>86</v>
      </c>
      <c r="L8" s="288" t="s">
        <v>109</v>
      </c>
      <c r="M8" s="288" t="s">
        <v>110</v>
      </c>
      <c r="N8" s="289"/>
      <c r="O8" s="289"/>
    </row>
    <row r="9" spans="2:15" ht="14.4" thickBot="1" x14ac:dyDescent="0.35">
      <c r="C9" s="283">
        <v>1.2</v>
      </c>
      <c r="D9" s="290" t="s">
        <v>112</v>
      </c>
      <c r="E9" s="293">
        <v>0</v>
      </c>
      <c r="F9" s="285">
        <v>1.8401600000000001E-2</v>
      </c>
      <c r="G9" s="286">
        <v>1.9321680000000001E-2</v>
      </c>
      <c r="H9" s="287">
        <v>2.04809808E-2</v>
      </c>
      <c r="I9" s="285">
        <v>2.1873687494399999E-2</v>
      </c>
      <c r="J9" s="292">
        <f t="shared" ref="J9:J72" si="0">I9*6/100+I9</f>
        <v>2.3186108744063998E-2</v>
      </c>
      <c r="K9" s="288" t="s">
        <v>86</v>
      </c>
      <c r="L9" s="288" t="s">
        <v>109</v>
      </c>
      <c r="M9" s="288" t="s">
        <v>110</v>
      </c>
      <c r="N9" s="289"/>
      <c r="O9" s="289"/>
    </row>
    <row r="10" spans="2:15" ht="28.2" thickBot="1" x14ac:dyDescent="0.35">
      <c r="C10" s="283">
        <v>1.3</v>
      </c>
      <c r="D10" s="294" t="s">
        <v>113</v>
      </c>
      <c r="E10" s="295">
        <v>0.1</v>
      </c>
      <c r="F10" s="285">
        <v>1.656144E-2</v>
      </c>
      <c r="G10" s="286">
        <v>1.7389511999999999E-2</v>
      </c>
      <c r="H10" s="287">
        <v>1.8432882719999998E-2</v>
      </c>
      <c r="I10" s="285">
        <v>1.9686318744959998E-2</v>
      </c>
      <c r="J10" s="292">
        <f t="shared" si="0"/>
        <v>2.0867497869657598E-2</v>
      </c>
      <c r="K10" s="288" t="s">
        <v>86</v>
      </c>
      <c r="L10" s="288" t="s">
        <v>109</v>
      </c>
      <c r="M10" s="288" t="s">
        <v>110</v>
      </c>
      <c r="N10" s="289"/>
      <c r="O10" s="289"/>
    </row>
    <row r="11" spans="2:15" ht="14.4" thickBot="1" x14ac:dyDescent="0.35">
      <c r="C11" s="283">
        <v>1.4</v>
      </c>
      <c r="D11" s="290" t="s">
        <v>114</v>
      </c>
      <c r="E11" s="295">
        <v>0</v>
      </c>
      <c r="F11" s="285">
        <v>1.8401600000000001E-2</v>
      </c>
      <c r="G11" s="286">
        <v>1.9321680000000001E-2</v>
      </c>
      <c r="H11" s="287">
        <v>2.04809808E-2</v>
      </c>
      <c r="I11" s="285">
        <v>2.1873687494399999E-2</v>
      </c>
      <c r="J11" s="292">
        <f t="shared" si="0"/>
        <v>2.3186108744063998E-2</v>
      </c>
      <c r="K11" s="288" t="s">
        <v>86</v>
      </c>
      <c r="L11" s="288" t="s">
        <v>109</v>
      </c>
      <c r="M11" s="288" t="s">
        <v>110</v>
      </c>
      <c r="N11" s="289"/>
      <c r="O11" s="289"/>
    </row>
    <row r="12" spans="2:15" ht="14.4" thickBot="1" x14ac:dyDescent="0.35">
      <c r="C12" s="283">
        <v>1.5</v>
      </c>
      <c r="D12" s="290" t="s">
        <v>115</v>
      </c>
      <c r="E12" s="295">
        <v>0</v>
      </c>
      <c r="F12" s="285">
        <v>1.8401600000000001E-2</v>
      </c>
      <c r="G12" s="286">
        <v>1.9321680000000001E-2</v>
      </c>
      <c r="H12" s="287">
        <v>2.04809808E-2</v>
      </c>
      <c r="I12" s="285">
        <v>2.1873687494399999E-2</v>
      </c>
      <c r="J12" s="292">
        <f t="shared" si="0"/>
        <v>2.3186108744063998E-2</v>
      </c>
      <c r="K12" s="288" t="s">
        <v>86</v>
      </c>
      <c r="L12" s="288" t="s">
        <v>109</v>
      </c>
      <c r="M12" s="288" t="s">
        <v>110</v>
      </c>
      <c r="N12" s="289"/>
      <c r="O12" s="289"/>
    </row>
    <row r="13" spans="2:15" ht="14.4" thickBot="1" x14ac:dyDescent="0.35">
      <c r="C13" s="283"/>
      <c r="D13" s="296" t="s">
        <v>116</v>
      </c>
      <c r="E13" s="295"/>
      <c r="F13" s="285">
        <v>0</v>
      </c>
      <c r="G13" s="286">
        <v>0</v>
      </c>
      <c r="H13" s="287">
        <v>0</v>
      </c>
      <c r="I13" s="285">
        <v>0</v>
      </c>
      <c r="J13" s="292">
        <f t="shared" si="0"/>
        <v>0</v>
      </c>
      <c r="K13" s="288" t="s">
        <v>86</v>
      </c>
      <c r="L13" s="288" t="s">
        <v>109</v>
      </c>
      <c r="M13" s="288" t="s">
        <v>110</v>
      </c>
      <c r="N13" s="289"/>
      <c r="O13" s="289"/>
    </row>
    <row r="14" spans="2:15" ht="14.4" thickBot="1" x14ac:dyDescent="0.35">
      <c r="C14" s="283">
        <v>1.6</v>
      </c>
      <c r="D14" s="290" t="s">
        <v>117</v>
      </c>
      <c r="E14" s="295">
        <v>0</v>
      </c>
      <c r="F14" s="285">
        <v>4.4999999999999997E-3</v>
      </c>
      <c r="G14" s="286">
        <v>4.7999999999999996E-3</v>
      </c>
      <c r="H14" s="287">
        <v>5.1000000000000004E-3</v>
      </c>
      <c r="I14" s="285">
        <v>5.4000000000000003E-3</v>
      </c>
      <c r="J14" s="292">
        <f t="shared" si="0"/>
        <v>5.7239999999999999E-3</v>
      </c>
      <c r="K14" s="288" t="s">
        <v>86</v>
      </c>
      <c r="L14" s="288" t="s">
        <v>109</v>
      </c>
      <c r="M14" s="288" t="s">
        <v>110</v>
      </c>
      <c r="N14" s="289"/>
      <c r="O14" s="289"/>
    </row>
    <row r="15" spans="2:15" ht="14.4" thickBot="1" x14ac:dyDescent="0.35">
      <c r="C15" s="283"/>
      <c r="D15" s="296" t="s">
        <v>118</v>
      </c>
      <c r="E15" s="295"/>
      <c r="F15" s="285">
        <v>0</v>
      </c>
      <c r="G15" s="286">
        <v>0</v>
      </c>
      <c r="H15" s="287">
        <v>0</v>
      </c>
      <c r="I15" s="285">
        <v>0</v>
      </c>
      <c r="J15" s="292">
        <f t="shared" si="0"/>
        <v>0</v>
      </c>
      <c r="K15" s="288" t="s">
        <v>86</v>
      </c>
      <c r="L15" s="288" t="s">
        <v>109</v>
      </c>
      <c r="M15" s="288" t="s">
        <v>110</v>
      </c>
      <c r="N15" s="289"/>
      <c r="O15" s="289"/>
    </row>
    <row r="16" spans="2:15" ht="14.4" thickBot="1" x14ac:dyDescent="0.35">
      <c r="C16" s="283">
        <v>1.17</v>
      </c>
      <c r="D16" s="290" t="s">
        <v>119</v>
      </c>
      <c r="E16" s="295">
        <v>0.2</v>
      </c>
      <c r="F16" s="285">
        <v>1.1040959999999999E-2</v>
      </c>
      <c r="G16" s="286">
        <v>1.1593008E-2</v>
      </c>
      <c r="H16" s="287">
        <v>1.2288588479999999E-2</v>
      </c>
      <c r="I16" s="285">
        <v>1.312421249664E-2</v>
      </c>
      <c r="J16" s="292">
        <f t="shared" si="0"/>
        <v>1.3911665246438399E-2</v>
      </c>
      <c r="K16" s="288" t="s">
        <v>86</v>
      </c>
      <c r="L16" s="288" t="s">
        <v>109</v>
      </c>
      <c r="M16" s="288" t="s">
        <v>110</v>
      </c>
      <c r="N16" s="289"/>
      <c r="O16" s="289"/>
    </row>
    <row r="17" spans="3:15" ht="14.4" thickBot="1" x14ac:dyDescent="0.35">
      <c r="C17" s="283">
        <v>1.18</v>
      </c>
      <c r="D17" s="290" t="s">
        <v>120</v>
      </c>
      <c r="E17" s="295">
        <v>0.3</v>
      </c>
      <c r="F17" s="285">
        <v>1.2881119999999999E-2</v>
      </c>
      <c r="G17" s="286">
        <v>1.3525176E-2</v>
      </c>
      <c r="H17" s="287">
        <v>1.4336686559999999E-2</v>
      </c>
      <c r="I17" s="285">
        <v>1.531158124608E-2</v>
      </c>
      <c r="J17" s="292">
        <f t="shared" si="0"/>
        <v>1.6230276120844801E-2</v>
      </c>
      <c r="K17" s="288" t="s">
        <v>86</v>
      </c>
      <c r="L17" s="288" t="s">
        <v>109</v>
      </c>
      <c r="M17" s="288" t="s">
        <v>110</v>
      </c>
      <c r="N17" s="289"/>
      <c r="O17" s="289"/>
    </row>
    <row r="18" spans="3:15" ht="14.4" thickBot="1" x14ac:dyDescent="0.35">
      <c r="C18" s="283">
        <v>1.19</v>
      </c>
      <c r="D18" s="290" t="s">
        <v>121</v>
      </c>
      <c r="E18" s="295">
        <v>0.5</v>
      </c>
      <c r="F18" s="285">
        <v>9.2008000000000003E-3</v>
      </c>
      <c r="G18" s="286">
        <v>9.6608400000000004E-3</v>
      </c>
      <c r="H18" s="287">
        <v>1.02404904E-2</v>
      </c>
      <c r="I18" s="285">
        <v>1.09368437472E-2</v>
      </c>
      <c r="J18" s="292">
        <f t="shared" si="0"/>
        <v>1.1593054372031999E-2</v>
      </c>
      <c r="K18" s="288" t="s">
        <v>86</v>
      </c>
      <c r="L18" s="288" t="s">
        <v>109</v>
      </c>
      <c r="M18" s="288" t="s">
        <v>110</v>
      </c>
      <c r="N18" s="289"/>
      <c r="O18" s="289"/>
    </row>
    <row r="19" spans="3:15" ht="14.4" thickBot="1" x14ac:dyDescent="0.35">
      <c r="C19" s="283">
        <v>1.2</v>
      </c>
      <c r="D19" s="290" t="s">
        <v>122</v>
      </c>
      <c r="E19" s="295">
        <v>0</v>
      </c>
      <c r="F19" s="285">
        <v>1.8401600000000001E-2</v>
      </c>
      <c r="G19" s="286">
        <v>1.9321680000000001E-2</v>
      </c>
      <c r="H19" s="287">
        <v>2.04809808E-2</v>
      </c>
      <c r="I19" s="285">
        <v>2.1873687494399999E-2</v>
      </c>
      <c r="J19" s="292">
        <f t="shared" si="0"/>
        <v>2.3186108744063998E-2</v>
      </c>
      <c r="K19" s="288" t="s">
        <v>86</v>
      </c>
      <c r="L19" s="288" t="s">
        <v>109</v>
      </c>
      <c r="M19" s="288" t="s">
        <v>110</v>
      </c>
      <c r="N19" s="289"/>
      <c r="O19" s="289"/>
    </row>
    <row r="20" spans="3:15" ht="14.4" thickBot="1" x14ac:dyDescent="0.35">
      <c r="C20" s="283">
        <v>1.21</v>
      </c>
      <c r="D20" s="290" t="s">
        <v>123</v>
      </c>
      <c r="E20" s="295">
        <v>1</v>
      </c>
      <c r="F20" s="285">
        <v>0</v>
      </c>
      <c r="G20" s="286">
        <v>0</v>
      </c>
      <c r="H20" s="287">
        <v>0</v>
      </c>
      <c r="I20" s="285">
        <v>0</v>
      </c>
      <c r="J20" s="292">
        <f t="shared" si="0"/>
        <v>0</v>
      </c>
      <c r="K20" s="288" t="s">
        <v>86</v>
      </c>
      <c r="L20" s="288" t="s">
        <v>109</v>
      </c>
      <c r="M20" s="288" t="s">
        <v>110</v>
      </c>
      <c r="N20" s="289"/>
      <c r="O20" s="289"/>
    </row>
    <row r="21" spans="3:15" ht="14.4" thickBot="1" x14ac:dyDescent="0.35">
      <c r="C21" s="283">
        <v>1.22</v>
      </c>
      <c r="D21" s="290" t="s">
        <v>124</v>
      </c>
      <c r="E21" s="295">
        <v>1</v>
      </c>
      <c r="F21" s="285">
        <v>0</v>
      </c>
      <c r="G21" s="286">
        <v>0</v>
      </c>
      <c r="H21" s="287">
        <v>0</v>
      </c>
      <c r="I21" s="285">
        <v>0</v>
      </c>
      <c r="J21" s="292">
        <f t="shared" si="0"/>
        <v>0</v>
      </c>
      <c r="K21" s="288" t="s">
        <v>86</v>
      </c>
      <c r="L21" s="288" t="s">
        <v>109</v>
      </c>
      <c r="M21" s="288" t="s">
        <v>110</v>
      </c>
      <c r="N21" s="289"/>
      <c r="O21" s="289"/>
    </row>
    <row r="22" spans="3:15" ht="14.4" thickBot="1" x14ac:dyDescent="0.35">
      <c r="C22" s="283">
        <v>1.23</v>
      </c>
      <c r="D22" s="290" t="s">
        <v>125</v>
      </c>
      <c r="E22" s="295">
        <v>0</v>
      </c>
      <c r="F22" s="285">
        <v>1.8401600000000001E-2</v>
      </c>
      <c r="G22" s="286">
        <v>1.9321680000000001E-2</v>
      </c>
      <c r="H22" s="287">
        <v>2.04809808E-2</v>
      </c>
      <c r="I22" s="285">
        <v>2.1873687494399999E-2</v>
      </c>
      <c r="J22" s="292">
        <f t="shared" si="0"/>
        <v>2.3186108744063998E-2</v>
      </c>
      <c r="K22" s="288" t="s">
        <v>86</v>
      </c>
      <c r="L22" s="288" t="s">
        <v>109</v>
      </c>
      <c r="M22" s="288" t="s">
        <v>110</v>
      </c>
      <c r="N22" s="289"/>
      <c r="O22" s="289"/>
    </row>
    <row r="23" spans="3:15" ht="14.4" thickBot="1" x14ac:dyDescent="0.35">
      <c r="C23" s="283">
        <v>1.24</v>
      </c>
      <c r="D23" s="290" t="s">
        <v>126</v>
      </c>
      <c r="E23" s="295">
        <v>0.5</v>
      </c>
      <c r="F23" s="285">
        <v>9.2008000000000003E-3</v>
      </c>
      <c r="G23" s="286">
        <v>9.6608400000000004E-3</v>
      </c>
      <c r="H23" s="287">
        <v>1.02404904E-2</v>
      </c>
      <c r="I23" s="285">
        <v>1.09368437472E-2</v>
      </c>
      <c r="J23" s="292">
        <f t="shared" si="0"/>
        <v>1.1593054372031999E-2</v>
      </c>
      <c r="K23" s="288" t="s">
        <v>86</v>
      </c>
      <c r="L23" s="288" t="s">
        <v>109</v>
      </c>
      <c r="M23" s="288" t="s">
        <v>110</v>
      </c>
      <c r="N23" s="289"/>
      <c r="O23" s="289"/>
    </row>
    <row r="24" spans="3:15" ht="14.4" thickBot="1" x14ac:dyDescent="0.35">
      <c r="C24" s="283">
        <v>1.25</v>
      </c>
      <c r="D24" s="290" t="s">
        <v>127</v>
      </c>
      <c r="E24" s="295">
        <v>1</v>
      </c>
      <c r="F24" s="285">
        <v>0</v>
      </c>
      <c r="G24" s="286">
        <v>0</v>
      </c>
      <c r="H24" s="287">
        <v>0</v>
      </c>
      <c r="I24" s="285">
        <v>0</v>
      </c>
      <c r="J24" s="292">
        <f t="shared" si="0"/>
        <v>0</v>
      </c>
      <c r="K24" s="288" t="s">
        <v>86</v>
      </c>
      <c r="L24" s="288" t="s">
        <v>109</v>
      </c>
      <c r="M24" s="288" t="s">
        <v>110</v>
      </c>
      <c r="N24" s="289"/>
      <c r="O24" s="289"/>
    </row>
    <row r="25" spans="3:15" ht="28.2" thickBot="1" x14ac:dyDescent="0.35">
      <c r="C25" s="283">
        <v>1.26</v>
      </c>
      <c r="D25" s="290" t="s">
        <v>128</v>
      </c>
      <c r="E25" s="295">
        <v>0.6</v>
      </c>
      <c r="F25" s="285">
        <v>7.3606400000000008E-3</v>
      </c>
      <c r="G25" s="286">
        <v>7.7286720000000015E-3</v>
      </c>
      <c r="H25" s="287">
        <v>8.1923923200000019E-3</v>
      </c>
      <c r="I25" s="285">
        <v>8.7494749977600015E-3</v>
      </c>
      <c r="J25" s="292">
        <f t="shared" si="0"/>
        <v>9.2744434976256007E-3</v>
      </c>
      <c r="K25" s="288" t="s">
        <v>86</v>
      </c>
      <c r="L25" s="288" t="s">
        <v>109</v>
      </c>
      <c r="M25" s="288" t="s">
        <v>110</v>
      </c>
      <c r="N25" s="289"/>
      <c r="O25" s="289"/>
    </row>
    <row r="26" spans="3:15" ht="14.4" thickBot="1" x14ac:dyDescent="0.35">
      <c r="C26" s="283">
        <v>1.27</v>
      </c>
      <c r="D26" s="290" t="s">
        <v>129</v>
      </c>
      <c r="E26" s="295">
        <v>0.5</v>
      </c>
      <c r="F26" s="285">
        <v>9.2008000000000003E-3</v>
      </c>
      <c r="G26" s="286">
        <v>9.6608400000000004E-3</v>
      </c>
      <c r="H26" s="287">
        <v>1.02404904E-2</v>
      </c>
      <c r="I26" s="285">
        <v>1.09368437472E-2</v>
      </c>
      <c r="J26" s="292">
        <f t="shared" si="0"/>
        <v>1.1593054372031999E-2</v>
      </c>
      <c r="K26" s="288" t="s">
        <v>86</v>
      </c>
      <c r="L26" s="288" t="s">
        <v>109</v>
      </c>
      <c r="M26" s="288" t="s">
        <v>110</v>
      </c>
      <c r="N26" s="289"/>
      <c r="O26" s="289"/>
    </row>
    <row r="27" spans="3:15" ht="14.4" thickBot="1" x14ac:dyDescent="0.35">
      <c r="C27" s="283">
        <v>1.28</v>
      </c>
      <c r="D27" s="297" t="s">
        <v>130</v>
      </c>
      <c r="E27" s="298">
        <v>0.5</v>
      </c>
      <c r="F27" s="285">
        <v>9.2008000000000003E-3</v>
      </c>
      <c r="G27" s="286">
        <v>9.6608400000000004E-3</v>
      </c>
      <c r="H27" s="287">
        <v>1.02404904E-2</v>
      </c>
      <c r="I27" s="285">
        <v>1.09368437472E-2</v>
      </c>
      <c r="J27" s="292">
        <f t="shared" si="0"/>
        <v>1.1593054372031999E-2</v>
      </c>
      <c r="K27" s="288" t="s">
        <v>86</v>
      </c>
      <c r="L27" s="288" t="s">
        <v>109</v>
      </c>
      <c r="M27" s="288" t="s">
        <v>110</v>
      </c>
      <c r="N27" s="289"/>
      <c r="O27" s="289"/>
    </row>
    <row r="28" spans="3:15" ht="14.4" thickBot="1" x14ac:dyDescent="0.35">
      <c r="C28" s="283">
        <v>1.29</v>
      </c>
      <c r="D28" s="290" t="s">
        <v>131</v>
      </c>
      <c r="E28" s="295">
        <v>1</v>
      </c>
      <c r="F28" s="285">
        <v>0</v>
      </c>
      <c r="G28" s="286">
        <v>0</v>
      </c>
      <c r="H28" s="287">
        <v>0</v>
      </c>
      <c r="I28" s="285">
        <v>0</v>
      </c>
      <c r="J28" s="292">
        <f t="shared" si="0"/>
        <v>0</v>
      </c>
      <c r="K28" s="288" t="s">
        <v>86</v>
      </c>
      <c r="L28" s="288" t="s">
        <v>109</v>
      </c>
      <c r="M28" s="288" t="s">
        <v>110</v>
      </c>
      <c r="N28" s="289"/>
      <c r="O28" s="289"/>
    </row>
    <row r="29" spans="3:15" ht="42" thickBot="1" x14ac:dyDescent="0.35">
      <c r="C29" s="283" t="s">
        <v>132</v>
      </c>
      <c r="D29" s="290" t="s">
        <v>133</v>
      </c>
      <c r="E29" s="295">
        <v>1</v>
      </c>
      <c r="F29" s="285">
        <v>0</v>
      </c>
      <c r="G29" s="286">
        <v>0</v>
      </c>
      <c r="H29" s="287">
        <v>0</v>
      </c>
      <c r="I29" s="285">
        <v>0</v>
      </c>
      <c r="J29" s="292">
        <f t="shared" si="0"/>
        <v>0</v>
      </c>
      <c r="K29" s="288" t="s">
        <v>86</v>
      </c>
      <c r="L29" s="288" t="s">
        <v>109</v>
      </c>
      <c r="M29" s="288" t="s">
        <v>110</v>
      </c>
      <c r="N29" s="289"/>
      <c r="O29" s="289"/>
    </row>
    <row r="30" spans="3:15" ht="42" thickBot="1" x14ac:dyDescent="0.35">
      <c r="C30" s="283">
        <v>1.31</v>
      </c>
      <c r="D30" s="290" t="s">
        <v>134</v>
      </c>
      <c r="E30" s="295">
        <v>0.4</v>
      </c>
      <c r="F30" s="285">
        <v>1.1040959999999999E-2</v>
      </c>
      <c r="G30" s="286">
        <v>1.1593008E-2</v>
      </c>
      <c r="H30" s="287">
        <v>1.2288588479999999E-2</v>
      </c>
      <c r="I30" s="285">
        <v>1.312421249664E-2</v>
      </c>
      <c r="J30" s="292">
        <f t="shared" si="0"/>
        <v>1.3911665246438399E-2</v>
      </c>
      <c r="K30" s="288" t="s">
        <v>86</v>
      </c>
      <c r="L30" s="288" t="s">
        <v>109</v>
      </c>
      <c r="M30" s="288" t="s">
        <v>110</v>
      </c>
      <c r="N30" s="289"/>
      <c r="O30" s="289"/>
    </row>
    <row r="31" spans="3:15" ht="42" thickBot="1" x14ac:dyDescent="0.35">
      <c r="C31" s="283">
        <v>1.32</v>
      </c>
      <c r="D31" s="290" t="s">
        <v>135</v>
      </c>
      <c r="E31" s="295">
        <v>1</v>
      </c>
      <c r="F31" s="285">
        <v>0</v>
      </c>
      <c r="G31" s="286">
        <v>0</v>
      </c>
      <c r="H31" s="287">
        <v>0</v>
      </c>
      <c r="I31" s="285">
        <v>0</v>
      </c>
      <c r="J31" s="292">
        <f t="shared" si="0"/>
        <v>0</v>
      </c>
      <c r="K31" s="288" t="s">
        <v>86</v>
      </c>
      <c r="L31" s="288" t="s">
        <v>109</v>
      </c>
      <c r="M31" s="288" t="s">
        <v>110</v>
      </c>
      <c r="N31" s="289"/>
      <c r="O31" s="289"/>
    </row>
    <row r="32" spans="3:15" ht="42" thickBot="1" x14ac:dyDescent="0.35">
      <c r="C32" s="283">
        <v>1.33</v>
      </c>
      <c r="D32" s="290" t="s">
        <v>136</v>
      </c>
      <c r="E32" s="295">
        <v>1</v>
      </c>
      <c r="F32" s="285">
        <v>0</v>
      </c>
      <c r="G32" s="286">
        <v>0</v>
      </c>
      <c r="H32" s="287">
        <v>0</v>
      </c>
      <c r="I32" s="285">
        <v>0</v>
      </c>
      <c r="J32" s="292">
        <f t="shared" si="0"/>
        <v>0</v>
      </c>
      <c r="K32" s="288" t="s">
        <v>86</v>
      </c>
      <c r="L32" s="288" t="s">
        <v>109</v>
      </c>
      <c r="M32" s="288" t="s">
        <v>110</v>
      </c>
      <c r="N32" s="289"/>
      <c r="O32" s="289"/>
    </row>
    <row r="33" spans="1:16" ht="28.2" thickBot="1" x14ac:dyDescent="0.35">
      <c r="C33" s="283">
        <v>1.34</v>
      </c>
      <c r="D33" s="290" t="s">
        <v>137</v>
      </c>
      <c r="E33" s="295">
        <v>1</v>
      </c>
      <c r="F33" s="285">
        <v>0</v>
      </c>
      <c r="G33" s="286">
        <v>0</v>
      </c>
      <c r="H33" s="287">
        <v>0</v>
      </c>
      <c r="I33" s="285">
        <v>0</v>
      </c>
      <c r="J33" s="292">
        <f t="shared" si="0"/>
        <v>0</v>
      </c>
      <c r="K33" s="288" t="s">
        <v>86</v>
      </c>
      <c r="L33" s="288" t="s">
        <v>109</v>
      </c>
      <c r="M33" s="288" t="s">
        <v>110</v>
      </c>
      <c r="N33" s="289"/>
      <c r="O33" s="289"/>
    </row>
    <row r="34" spans="1:16" ht="83.4" thickBot="1" x14ac:dyDescent="0.35">
      <c r="C34" s="283">
        <v>1.35</v>
      </c>
      <c r="D34" s="299" t="s">
        <v>138</v>
      </c>
      <c r="E34" s="300">
        <v>1</v>
      </c>
      <c r="F34" s="285">
        <v>0</v>
      </c>
      <c r="G34" s="286">
        <v>0</v>
      </c>
      <c r="H34" s="287">
        <v>0</v>
      </c>
      <c r="I34" s="285">
        <v>0</v>
      </c>
      <c r="J34" s="292">
        <f t="shared" si="0"/>
        <v>0</v>
      </c>
      <c r="K34" s="288" t="s">
        <v>86</v>
      </c>
      <c r="L34" s="288" t="s">
        <v>109</v>
      </c>
      <c r="M34" s="288" t="s">
        <v>110</v>
      </c>
      <c r="N34" s="289"/>
      <c r="O34" s="289"/>
    </row>
    <row r="35" spans="1:16" ht="42" thickBot="1" x14ac:dyDescent="0.35">
      <c r="C35" s="301">
        <v>1.36</v>
      </c>
      <c r="D35" s="299" t="s">
        <v>139</v>
      </c>
      <c r="E35" s="300">
        <v>1</v>
      </c>
      <c r="F35" s="285">
        <v>0</v>
      </c>
      <c r="G35" s="286">
        <v>0</v>
      </c>
      <c r="H35" s="302">
        <v>0</v>
      </c>
      <c r="I35" s="285">
        <v>0</v>
      </c>
      <c r="J35" s="292">
        <f t="shared" si="0"/>
        <v>0</v>
      </c>
      <c r="K35" s="288" t="s">
        <v>86</v>
      </c>
      <c r="L35" s="288" t="s">
        <v>109</v>
      </c>
      <c r="M35" s="288" t="s">
        <v>110</v>
      </c>
      <c r="N35" s="289"/>
      <c r="O35" s="289"/>
    </row>
    <row r="36" spans="1:16" x14ac:dyDescent="0.3">
      <c r="D36" s="303"/>
      <c r="E36" s="304"/>
      <c r="F36" s="305"/>
      <c r="G36" s="306"/>
      <c r="H36" s="307"/>
      <c r="I36" s="308"/>
      <c r="J36" s="309"/>
      <c r="K36" s="289"/>
    </row>
    <row r="37" spans="1:16" ht="14.4" thickBot="1" x14ac:dyDescent="0.35">
      <c r="A37" s="310"/>
      <c r="H37" s="307"/>
      <c r="I37" s="308"/>
      <c r="J37" s="309"/>
      <c r="K37" s="289"/>
    </row>
    <row r="38" spans="1:16" ht="14.4" thickBot="1" x14ac:dyDescent="0.35">
      <c r="C38" s="311">
        <v>2</v>
      </c>
      <c r="D38" s="312" t="s">
        <v>140</v>
      </c>
      <c r="E38" s="288"/>
      <c r="F38" s="313"/>
      <c r="G38" s="314"/>
      <c r="H38" s="302"/>
      <c r="I38" s="315"/>
      <c r="J38" s="315">
        <f t="shared" si="0"/>
        <v>0</v>
      </c>
      <c r="K38" s="288"/>
      <c r="L38" s="288"/>
      <c r="M38" s="288"/>
      <c r="N38" s="289"/>
      <c r="O38" s="289"/>
    </row>
    <row r="39" spans="1:16" ht="14.4" thickBot="1" x14ac:dyDescent="0.35">
      <c r="C39" s="316"/>
      <c r="D39" s="290"/>
      <c r="E39" s="288"/>
      <c r="F39" s="313"/>
      <c r="G39" s="314"/>
      <c r="H39" s="287"/>
      <c r="I39" s="315"/>
      <c r="J39" s="315">
        <f t="shared" si="0"/>
        <v>0</v>
      </c>
      <c r="K39" s="288"/>
      <c r="L39" s="288"/>
      <c r="M39" s="288"/>
      <c r="N39" s="289"/>
      <c r="O39" s="289"/>
    </row>
    <row r="40" spans="1:16" ht="14.4" thickBot="1" x14ac:dyDescent="0.35">
      <c r="C40" s="316"/>
      <c r="D40" s="290"/>
      <c r="E40" s="288"/>
      <c r="F40" s="313"/>
      <c r="G40" s="314"/>
      <c r="H40" s="287"/>
      <c r="I40" s="315"/>
      <c r="J40" s="315">
        <f t="shared" si="0"/>
        <v>0</v>
      </c>
      <c r="K40" s="288"/>
      <c r="L40" s="288"/>
      <c r="M40" s="288"/>
      <c r="N40" s="289"/>
      <c r="O40" s="289"/>
    </row>
    <row r="41" spans="1:16" ht="14.4" thickBot="1" x14ac:dyDescent="0.35">
      <c r="C41" s="317"/>
      <c r="D41" s="290"/>
      <c r="E41" s="288"/>
      <c r="F41" s="313"/>
      <c r="G41" s="314"/>
      <c r="H41" s="287"/>
      <c r="I41" s="315"/>
      <c r="J41" s="315">
        <f t="shared" si="0"/>
        <v>0</v>
      </c>
      <c r="K41" s="288"/>
      <c r="L41" s="288"/>
      <c r="M41" s="288"/>
      <c r="N41" s="289"/>
      <c r="O41" s="289"/>
      <c r="P41" s="318"/>
    </row>
    <row r="42" spans="1:16" ht="14.4" thickBot="1" x14ac:dyDescent="0.35">
      <c r="C42" s="319">
        <v>2.1</v>
      </c>
      <c r="D42" s="320" t="s">
        <v>141</v>
      </c>
      <c r="E42" s="321">
        <v>95.76</v>
      </c>
      <c r="F42" s="321">
        <v>110.13357600000002</v>
      </c>
      <c r="G42" s="286">
        <v>116.74159056000002</v>
      </c>
      <c r="H42" s="322">
        <v>123.74608599360002</v>
      </c>
      <c r="I42" s="315">
        <v>132.16081984116482</v>
      </c>
      <c r="J42" s="315">
        <f t="shared" si="0"/>
        <v>140.09046903163471</v>
      </c>
      <c r="K42" s="288" t="s">
        <v>96</v>
      </c>
      <c r="L42" s="288" t="s">
        <v>142</v>
      </c>
      <c r="M42" s="288" t="s">
        <v>110</v>
      </c>
      <c r="N42" s="289"/>
      <c r="O42" s="289"/>
      <c r="P42" s="318"/>
    </row>
    <row r="43" spans="1:16" ht="14.4" thickBot="1" x14ac:dyDescent="0.35">
      <c r="C43" s="316"/>
      <c r="D43" s="297" t="s">
        <v>143</v>
      </c>
      <c r="E43" s="323"/>
      <c r="F43" s="321"/>
      <c r="G43" s="286">
        <v>0</v>
      </c>
      <c r="H43" s="322">
        <v>0</v>
      </c>
      <c r="I43" s="315"/>
      <c r="J43" s="315">
        <f t="shared" si="0"/>
        <v>0</v>
      </c>
      <c r="K43" s="288"/>
      <c r="L43" s="288"/>
      <c r="M43" s="288"/>
      <c r="N43" s="289"/>
      <c r="O43" s="289"/>
      <c r="P43" s="318"/>
    </row>
    <row r="44" spans="1:16" ht="14.4" thickBot="1" x14ac:dyDescent="0.35">
      <c r="C44" s="319">
        <v>2.2000000000000002</v>
      </c>
      <c r="D44" s="320" t="s">
        <v>144</v>
      </c>
      <c r="E44" s="324"/>
      <c r="F44" s="321"/>
      <c r="G44" s="286">
        <v>0</v>
      </c>
      <c r="H44" s="322">
        <v>0</v>
      </c>
      <c r="I44" s="315"/>
      <c r="J44" s="315">
        <f t="shared" si="0"/>
        <v>0</v>
      </c>
      <c r="K44" s="288"/>
      <c r="L44" s="288"/>
      <c r="M44" s="288"/>
      <c r="N44" s="289"/>
      <c r="O44" s="289"/>
      <c r="P44" s="318"/>
    </row>
    <row r="45" spans="1:16" ht="14.4" thickBot="1" x14ac:dyDescent="0.35">
      <c r="C45" s="316"/>
      <c r="D45" s="297" t="s">
        <v>145</v>
      </c>
      <c r="E45" s="324"/>
      <c r="F45" s="321"/>
      <c r="G45" s="286">
        <v>0</v>
      </c>
      <c r="H45" s="322">
        <v>0</v>
      </c>
      <c r="I45" s="315"/>
      <c r="J45" s="315">
        <f t="shared" si="0"/>
        <v>0</v>
      </c>
      <c r="K45" s="288"/>
      <c r="L45" s="288"/>
      <c r="M45" s="288"/>
      <c r="N45" s="289"/>
      <c r="O45" s="289"/>
      <c r="P45" s="318"/>
    </row>
    <row r="46" spans="1:16" ht="14.4" thickBot="1" x14ac:dyDescent="0.35">
      <c r="C46" s="316" t="s">
        <v>146</v>
      </c>
      <c r="D46" s="297" t="s">
        <v>147</v>
      </c>
      <c r="E46" s="325">
        <v>125.68</v>
      </c>
      <c r="F46" s="321">
        <v>144.544568</v>
      </c>
      <c r="G46" s="286">
        <v>153.21724208000001</v>
      </c>
      <c r="H46" s="322">
        <v>162.4102766048</v>
      </c>
      <c r="I46" s="315">
        <v>173.45417541392641</v>
      </c>
      <c r="J46" s="315">
        <f t="shared" si="0"/>
        <v>183.86142593876198</v>
      </c>
      <c r="K46" s="288" t="s">
        <v>96</v>
      </c>
      <c r="L46" s="288" t="s">
        <v>142</v>
      </c>
      <c r="M46" s="288" t="s">
        <v>110</v>
      </c>
      <c r="N46" s="289"/>
      <c r="O46" s="289"/>
      <c r="P46" s="318"/>
    </row>
    <row r="47" spans="1:16" ht="14.4" thickBot="1" x14ac:dyDescent="0.35">
      <c r="C47" s="316" t="s">
        <v>148</v>
      </c>
      <c r="D47" s="297" t="s">
        <v>149</v>
      </c>
      <c r="E47" s="325">
        <v>251.37</v>
      </c>
      <c r="F47" s="321">
        <v>289.10063700000001</v>
      </c>
      <c r="G47" s="286">
        <v>306.44667522000003</v>
      </c>
      <c r="H47" s="322">
        <v>324.83347573320003</v>
      </c>
      <c r="I47" s="315">
        <v>346.92215208305765</v>
      </c>
      <c r="J47" s="315">
        <f t="shared" si="0"/>
        <v>367.73748120804112</v>
      </c>
      <c r="K47" s="288" t="s">
        <v>96</v>
      </c>
      <c r="L47" s="288" t="s">
        <v>142</v>
      </c>
      <c r="M47" s="288" t="s">
        <v>110</v>
      </c>
      <c r="N47" s="289"/>
      <c r="O47" s="289"/>
      <c r="P47" s="318"/>
    </row>
    <row r="48" spans="1:16" ht="14.4" thickBot="1" x14ac:dyDescent="0.35">
      <c r="C48" s="316" t="s">
        <v>150</v>
      </c>
      <c r="D48" s="297" t="s">
        <v>151</v>
      </c>
      <c r="E48" s="325">
        <v>377.1</v>
      </c>
      <c r="F48" s="321">
        <v>433.70271000000002</v>
      </c>
      <c r="G48" s="286">
        <v>459.72487260000003</v>
      </c>
      <c r="H48" s="322">
        <v>487.30836495600005</v>
      </c>
      <c r="I48" s="315">
        <v>520.44533377300809</v>
      </c>
      <c r="J48" s="315">
        <f t="shared" si="0"/>
        <v>551.67205379938855</v>
      </c>
      <c r="K48" s="288" t="s">
        <v>96</v>
      </c>
      <c r="L48" s="288" t="s">
        <v>142</v>
      </c>
      <c r="M48" s="288" t="s">
        <v>110</v>
      </c>
      <c r="N48" s="289"/>
      <c r="O48" s="289"/>
      <c r="P48" s="318"/>
    </row>
    <row r="49" spans="3:16" ht="14.4" thickBot="1" x14ac:dyDescent="0.35">
      <c r="C49" s="316" t="s">
        <v>152</v>
      </c>
      <c r="D49" s="297" t="s">
        <v>153</v>
      </c>
      <c r="E49" s="325">
        <v>502.74</v>
      </c>
      <c r="F49" s="321">
        <v>578.20127400000001</v>
      </c>
      <c r="G49" s="286">
        <v>612.89335044000006</v>
      </c>
      <c r="H49" s="322">
        <v>649.66695146640006</v>
      </c>
      <c r="I49" s="315">
        <v>693.84430416611531</v>
      </c>
      <c r="J49" s="315">
        <f t="shared" si="0"/>
        <v>735.47496241608223</v>
      </c>
      <c r="K49" s="288" t="s">
        <v>96</v>
      </c>
      <c r="L49" s="288" t="s">
        <v>142</v>
      </c>
      <c r="M49" s="288" t="s">
        <v>110</v>
      </c>
      <c r="N49" s="289"/>
      <c r="O49" s="289"/>
      <c r="P49" s="318"/>
    </row>
    <row r="50" spans="3:16" ht="14.4" thickBot="1" x14ac:dyDescent="0.35">
      <c r="C50" s="316" t="s">
        <v>154</v>
      </c>
      <c r="D50" s="297" t="s">
        <v>155</v>
      </c>
      <c r="E50" s="325">
        <v>628.41999999999996</v>
      </c>
      <c r="F50" s="321">
        <v>722.74584200000004</v>
      </c>
      <c r="G50" s="286">
        <v>766.11059252000007</v>
      </c>
      <c r="H50" s="322">
        <v>812.07722807120012</v>
      </c>
      <c r="I50" s="315">
        <v>867.29847958004177</v>
      </c>
      <c r="J50" s="315">
        <f t="shared" si="0"/>
        <v>919.3363883548443</v>
      </c>
      <c r="K50" s="288" t="s">
        <v>96</v>
      </c>
      <c r="L50" s="288" t="s">
        <v>142</v>
      </c>
      <c r="M50" s="288" t="s">
        <v>110</v>
      </c>
      <c r="N50" s="289"/>
      <c r="O50" s="289"/>
      <c r="P50" s="318"/>
    </row>
    <row r="51" spans="3:16" ht="14.4" thickBot="1" x14ac:dyDescent="0.35">
      <c r="C51" s="316" t="s">
        <v>156</v>
      </c>
      <c r="D51" s="297" t="s">
        <v>157</v>
      </c>
      <c r="E51" s="325">
        <v>377.1</v>
      </c>
      <c r="F51" s="321">
        <v>433.70271000000002</v>
      </c>
      <c r="G51" s="286">
        <v>459.72487260000003</v>
      </c>
      <c r="H51" s="322">
        <v>487.30836495600005</v>
      </c>
      <c r="I51" s="315">
        <v>520.44533377300809</v>
      </c>
      <c r="J51" s="315">
        <f t="shared" si="0"/>
        <v>551.67205379938855</v>
      </c>
      <c r="K51" s="288" t="s">
        <v>96</v>
      </c>
      <c r="L51" s="288" t="s">
        <v>142</v>
      </c>
      <c r="M51" s="288" t="s">
        <v>110</v>
      </c>
      <c r="N51" s="289"/>
      <c r="O51" s="289"/>
      <c r="P51" s="318"/>
    </row>
    <row r="52" spans="3:16" ht="14.4" thickBot="1" x14ac:dyDescent="0.35">
      <c r="C52" s="316" t="s">
        <v>158</v>
      </c>
      <c r="D52" s="297" t="s">
        <v>159</v>
      </c>
      <c r="E52" s="325">
        <v>754.11</v>
      </c>
      <c r="F52" s="321">
        <v>867.30191100000002</v>
      </c>
      <c r="G52" s="286">
        <v>919.34002566000004</v>
      </c>
      <c r="H52" s="322">
        <v>974.50042719960004</v>
      </c>
      <c r="I52" s="315">
        <v>1040.7664562491727</v>
      </c>
      <c r="J52" s="315">
        <f t="shared" si="0"/>
        <v>1103.2124436241231</v>
      </c>
      <c r="K52" s="288" t="s">
        <v>96</v>
      </c>
      <c r="L52" s="288" t="s">
        <v>142</v>
      </c>
      <c r="M52" s="288" t="s">
        <v>110</v>
      </c>
      <c r="N52" s="289"/>
      <c r="O52" s="289"/>
      <c r="P52" s="318"/>
    </row>
    <row r="53" spans="3:16" ht="14.4" thickBot="1" x14ac:dyDescent="0.35">
      <c r="C53" s="316" t="s">
        <v>160</v>
      </c>
      <c r="D53" s="297" t="s">
        <v>161</v>
      </c>
      <c r="E53" s="325">
        <v>1131.1600000000001</v>
      </c>
      <c r="F53" s="321">
        <v>1300.9471160000001</v>
      </c>
      <c r="G53" s="286">
        <v>1379.0039429600001</v>
      </c>
      <c r="H53" s="322">
        <v>1461.7441795376001</v>
      </c>
      <c r="I53" s="315">
        <v>1561.142783746157</v>
      </c>
      <c r="J53" s="315">
        <f t="shared" si="0"/>
        <v>1654.8113507709263</v>
      </c>
      <c r="K53" s="288" t="s">
        <v>96</v>
      </c>
      <c r="L53" s="288" t="s">
        <v>142</v>
      </c>
      <c r="M53" s="288" t="s">
        <v>110</v>
      </c>
      <c r="N53" s="289"/>
      <c r="O53" s="289"/>
      <c r="P53" s="318"/>
    </row>
    <row r="54" spans="3:16" ht="15.6" thickBot="1" x14ac:dyDescent="0.35">
      <c r="C54" s="316" t="s">
        <v>162</v>
      </c>
      <c r="D54" s="297" t="s">
        <v>163</v>
      </c>
      <c r="E54" s="325">
        <v>502.74</v>
      </c>
      <c r="F54" s="321">
        <v>578.20127400000001</v>
      </c>
      <c r="G54" s="286">
        <v>612.89335044000006</v>
      </c>
      <c r="H54" s="322">
        <v>649.66695146640006</v>
      </c>
      <c r="I54" s="315">
        <v>693.84430416611531</v>
      </c>
      <c r="J54" s="315">
        <f t="shared" si="0"/>
        <v>735.47496241608223</v>
      </c>
      <c r="K54" s="288" t="s">
        <v>96</v>
      </c>
      <c r="L54" s="288" t="s">
        <v>142</v>
      </c>
      <c r="M54" s="288" t="s">
        <v>110</v>
      </c>
      <c r="N54" s="289"/>
      <c r="O54" s="289"/>
      <c r="P54" s="318"/>
    </row>
    <row r="55" spans="3:16" ht="15.6" thickBot="1" x14ac:dyDescent="0.35">
      <c r="C55" s="316" t="s">
        <v>164</v>
      </c>
      <c r="D55" s="297" t="s">
        <v>165</v>
      </c>
      <c r="E55" s="325">
        <v>1005.48</v>
      </c>
      <c r="F55" s="321">
        <v>1156.402548</v>
      </c>
      <c r="G55" s="286">
        <v>1225.7867008800001</v>
      </c>
      <c r="H55" s="322">
        <v>1299.3339029328001</v>
      </c>
      <c r="I55" s="315">
        <v>1387.6886083322306</v>
      </c>
      <c r="J55" s="315">
        <f t="shared" si="0"/>
        <v>1470.9499248321645</v>
      </c>
      <c r="K55" s="288" t="s">
        <v>96</v>
      </c>
      <c r="L55" s="288" t="s">
        <v>142</v>
      </c>
      <c r="M55" s="288" t="s">
        <v>110</v>
      </c>
      <c r="N55" s="289"/>
      <c r="O55" s="289"/>
      <c r="P55" s="318"/>
    </row>
    <row r="56" spans="3:16" ht="15.6" thickBot="1" x14ac:dyDescent="0.35">
      <c r="C56" s="316" t="s">
        <v>166</v>
      </c>
      <c r="D56" s="297" t="s">
        <v>167</v>
      </c>
      <c r="E56" s="325">
        <v>1508.22</v>
      </c>
      <c r="F56" s="321">
        <v>1734.603822</v>
      </c>
      <c r="G56" s="286">
        <v>1838.6800513200001</v>
      </c>
      <c r="H56" s="322">
        <v>1949.0008543992001</v>
      </c>
      <c r="I56" s="315">
        <v>2081.5329124983455</v>
      </c>
      <c r="J56" s="315">
        <f t="shared" si="0"/>
        <v>2206.4248872482463</v>
      </c>
      <c r="K56" s="288" t="s">
        <v>96</v>
      </c>
      <c r="L56" s="288" t="s">
        <v>142</v>
      </c>
      <c r="M56" s="288" t="s">
        <v>110</v>
      </c>
      <c r="N56" s="289"/>
      <c r="O56" s="289"/>
      <c r="P56" s="318"/>
    </row>
    <row r="57" spans="3:16" ht="15.6" thickBot="1" x14ac:dyDescent="0.35">
      <c r="C57" s="316" t="s">
        <v>168</v>
      </c>
      <c r="D57" s="297" t="s">
        <v>169</v>
      </c>
      <c r="E57" s="325">
        <v>2010.96</v>
      </c>
      <c r="F57" s="321">
        <v>2312.805096</v>
      </c>
      <c r="G57" s="286">
        <v>2451.5734017600003</v>
      </c>
      <c r="H57" s="322">
        <v>2598.6678058656003</v>
      </c>
      <c r="I57" s="315">
        <v>2775.3772166644612</v>
      </c>
      <c r="J57" s="315">
        <f t="shared" si="0"/>
        <v>2941.8998496643289</v>
      </c>
      <c r="K57" s="288" t="s">
        <v>96</v>
      </c>
      <c r="L57" s="288" t="s">
        <v>142</v>
      </c>
      <c r="M57" s="288" t="s">
        <v>110</v>
      </c>
      <c r="N57" s="289"/>
      <c r="O57" s="289"/>
      <c r="P57" s="318"/>
    </row>
    <row r="58" spans="3:16" ht="15.6" thickBot="1" x14ac:dyDescent="0.35">
      <c r="C58" s="316" t="s">
        <v>170</v>
      </c>
      <c r="D58" s="297" t="s">
        <v>171</v>
      </c>
      <c r="E58" s="325">
        <v>2513.6999999999998</v>
      </c>
      <c r="F58" s="321">
        <v>2891.0063699999996</v>
      </c>
      <c r="G58" s="286">
        <v>3064.4667521999995</v>
      </c>
      <c r="H58" s="322">
        <v>3248.3347573319993</v>
      </c>
      <c r="I58" s="315">
        <v>3469.2215208305752</v>
      </c>
      <c r="J58" s="315">
        <f t="shared" si="0"/>
        <v>3677.3748120804098</v>
      </c>
      <c r="K58" s="288" t="s">
        <v>96</v>
      </c>
      <c r="L58" s="288" t="s">
        <v>142</v>
      </c>
      <c r="M58" s="288" t="s">
        <v>110</v>
      </c>
      <c r="N58" s="289"/>
      <c r="O58" s="289"/>
      <c r="P58" s="318"/>
    </row>
    <row r="59" spans="3:16" ht="14.4" thickBot="1" x14ac:dyDescent="0.35">
      <c r="C59" s="316"/>
      <c r="D59" s="297"/>
      <c r="E59" s="324"/>
      <c r="F59" s="321"/>
      <c r="G59" s="286">
        <v>0</v>
      </c>
      <c r="H59" s="322">
        <v>0</v>
      </c>
      <c r="I59" s="315"/>
      <c r="J59" s="315">
        <f t="shared" si="0"/>
        <v>0</v>
      </c>
      <c r="K59" s="288"/>
      <c r="L59" s="288"/>
      <c r="M59" s="288"/>
      <c r="N59" s="289"/>
      <c r="O59" s="289"/>
      <c r="P59" s="318"/>
    </row>
    <row r="60" spans="3:16" ht="14.4" thickBot="1" x14ac:dyDescent="0.35">
      <c r="C60" s="319" t="s">
        <v>172</v>
      </c>
      <c r="D60" s="320" t="s">
        <v>173</v>
      </c>
      <c r="E60" s="324"/>
      <c r="F60" s="321"/>
      <c r="G60" s="286">
        <v>0</v>
      </c>
      <c r="H60" s="322">
        <v>0</v>
      </c>
      <c r="I60" s="315"/>
      <c r="J60" s="315">
        <f t="shared" si="0"/>
        <v>0</v>
      </c>
      <c r="K60" s="288"/>
      <c r="L60" s="288"/>
      <c r="M60" s="288"/>
      <c r="N60" s="289"/>
      <c r="O60" s="289"/>
      <c r="P60" s="318"/>
    </row>
    <row r="61" spans="3:16" ht="14.4" thickBot="1" x14ac:dyDescent="0.35">
      <c r="C61" s="316" t="s">
        <v>174</v>
      </c>
      <c r="D61" s="297" t="s">
        <v>175</v>
      </c>
      <c r="E61" s="325">
        <v>9865.67</v>
      </c>
      <c r="F61" s="321">
        <v>11346.507067</v>
      </c>
      <c r="G61" s="286">
        <v>12027.297491020001</v>
      </c>
      <c r="H61" s="322">
        <v>12748.935340481201</v>
      </c>
      <c r="I61" s="315">
        <v>13615.862943633922</v>
      </c>
      <c r="J61" s="315">
        <f t="shared" si="0"/>
        <v>14432.814720251958</v>
      </c>
      <c r="K61" s="288" t="s">
        <v>96</v>
      </c>
      <c r="L61" s="288" t="s">
        <v>142</v>
      </c>
      <c r="M61" s="288" t="s">
        <v>176</v>
      </c>
      <c r="N61" s="289"/>
      <c r="O61" s="289"/>
      <c r="P61" s="318"/>
    </row>
    <row r="62" spans="3:16" ht="14.4" thickBot="1" x14ac:dyDescent="0.35">
      <c r="C62" s="316" t="s">
        <v>177</v>
      </c>
      <c r="D62" s="297" t="s">
        <v>178</v>
      </c>
      <c r="E62" s="325">
        <v>1594.4</v>
      </c>
      <c r="F62" s="321">
        <v>1833.7194400000001</v>
      </c>
      <c r="G62" s="286">
        <v>1943.7426064000001</v>
      </c>
      <c r="H62" s="322">
        <v>2060.3671627839999</v>
      </c>
      <c r="I62" s="315">
        <v>2200.4721298533118</v>
      </c>
      <c r="J62" s="315">
        <f t="shared" si="0"/>
        <v>2332.5004576445103</v>
      </c>
      <c r="K62" s="288" t="s">
        <v>96</v>
      </c>
      <c r="L62" s="288" t="s">
        <v>142</v>
      </c>
      <c r="M62" s="288" t="s">
        <v>176</v>
      </c>
      <c r="N62" s="289"/>
      <c r="O62" s="289"/>
      <c r="P62" s="318"/>
    </row>
    <row r="63" spans="3:16" ht="14.4" thickBot="1" x14ac:dyDescent="0.35">
      <c r="C63" s="316" t="s">
        <v>179</v>
      </c>
      <c r="D63" s="297" t="s">
        <v>180</v>
      </c>
      <c r="E63" s="325">
        <v>9865.67</v>
      </c>
      <c r="F63" s="321">
        <v>11346.507067</v>
      </c>
      <c r="G63" s="286">
        <v>12027.297491020001</v>
      </c>
      <c r="H63" s="322">
        <v>12748.935340481201</v>
      </c>
      <c r="I63" s="315">
        <v>13615.862943633922</v>
      </c>
      <c r="J63" s="315">
        <f t="shared" si="0"/>
        <v>14432.814720251958</v>
      </c>
      <c r="K63" s="288" t="s">
        <v>96</v>
      </c>
      <c r="L63" s="288" t="s">
        <v>142</v>
      </c>
      <c r="M63" s="288" t="s">
        <v>176</v>
      </c>
      <c r="N63" s="289"/>
      <c r="O63" s="289"/>
      <c r="P63" s="318"/>
    </row>
    <row r="64" spans="3:16" ht="14.4" thickBot="1" x14ac:dyDescent="0.35">
      <c r="C64" s="316"/>
      <c r="D64" s="297"/>
      <c r="E64" s="324"/>
      <c r="F64" s="321"/>
      <c r="G64" s="286">
        <v>0</v>
      </c>
      <c r="H64" s="322">
        <v>0</v>
      </c>
      <c r="I64" s="315"/>
      <c r="J64" s="315">
        <f t="shared" si="0"/>
        <v>0</v>
      </c>
      <c r="K64" s="288"/>
      <c r="L64" s="288"/>
      <c r="M64" s="288"/>
      <c r="N64" s="289"/>
      <c r="O64" s="289"/>
      <c r="P64" s="318"/>
    </row>
    <row r="65" spans="3:16" ht="14.4" thickBot="1" x14ac:dyDescent="0.35">
      <c r="C65" s="319" t="s">
        <v>181</v>
      </c>
      <c r="D65" s="320" t="s">
        <v>182</v>
      </c>
      <c r="E65" s="324"/>
      <c r="F65" s="321"/>
      <c r="G65" s="286">
        <v>0</v>
      </c>
      <c r="H65" s="322">
        <v>0</v>
      </c>
      <c r="I65" s="315"/>
      <c r="J65" s="315">
        <f t="shared" si="0"/>
        <v>0</v>
      </c>
      <c r="K65" s="288"/>
      <c r="L65" s="288"/>
      <c r="M65" s="288"/>
      <c r="N65" s="289"/>
      <c r="O65" s="289"/>
      <c r="P65" s="318"/>
    </row>
    <row r="66" spans="3:16" ht="15.6" thickBot="1" x14ac:dyDescent="0.35">
      <c r="C66" s="316" t="s">
        <v>183</v>
      </c>
      <c r="D66" s="297" t="s">
        <v>184</v>
      </c>
      <c r="E66" s="325">
        <v>179.55</v>
      </c>
      <c r="F66" s="321">
        <v>206.50045500000002</v>
      </c>
      <c r="G66" s="286">
        <v>218.89048230000003</v>
      </c>
      <c r="H66" s="322">
        <v>232.02391123800004</v>
      </c>
      <c r="I66" s="315">
        <v>247.80153720218405</v>
      </c>
      <c r="J66" s="315">
        <f t="shared" si="0"/>
        <v>262.66962943431508</v>
      </c>
      <c r="K66" s="288" t="s">
        <v>96</v>
      </c>
      <c r="L66" s="288" t="s">
        <v>185</v>
      </c>
      <c r="M66" s="288" t="s">
        <v>186</v>
      </c>
      <c r="N66" s="289"/>
      <c r="O66" s="289"/>
      <c r="P66" s="318"/>
    </row>
    <row r="67" spans="3:16" ht="14.4" thickBot="1" x14ac:dyDescent="0.35">
      <c r="C67" s="316" t="s">
        <v>183</v>
      </c>
      <c r="D67" s="297" t="s">
        <v>187</v>
      </c>
      <c r="E67" s="325">
        <v>538.65</v>
      </c>
      <c r="F67" s="321">
        <v>619.50136500000008</v>
      </c>
      <c r="G67" s="286">
        <v>656.67144690000009</v>
      </c>
      <c r="H67" s="322">
        <v>696.07173371400006</v>
      </c>
      <c r="I67" s="315">
        <v>743.40461160655207</v>
      </c>
      <c r="J67" s="315">
        <f t="shared" si="0"/>
        <v>788.00888830294525</v>
      </c>
      <c r="K67" s="288" t="s">
        <v>96</v>
      </c>
      <c r="L67" s="288" t="s">
        <v>185</v>
      </c>
      <c r="M67" s="288" t="s">
        <v>186</v>
      </c>
      <c r="N67" s="289"/>
      <c r="O67" s="289"/>
      <c r="P67" s="318"/>
    </row>
    <row r="68" spans="3:16" ht="15.6" thickBot="1" x14ac:dyDescent="0.35">
      <c r="C68" s="316" t="s">
        <v>183</v>
      </c>
      <c r="D68" s="297" t="s">
        <v>188</v>
      </c>
      <c r="E68" s="325">
        <v>299.25</v>
      </c>
      <c r="F68" s="321">
        <v>344.16742499999998</v>
      </c>
      <c r="G68" s="286">
        <v>364.81747050000001</v>
      </c>
      <c r="H68" s="322">
        <v>386.70651873000003</v>
      </c>
      <c r="I68" s="315">
        <v>413.00256200364004</v>
      </c>
      <c r="J68" s="315">
        <f t="shared" si="0"/>
        <v>437.78271572385842</v>
      </c>
      <c r="K68" s="288" t="s">
        <v>96</v>
      </c>
      <c r="L68" s="288" t="s">
        <v>185</v>
      </c>
      <c r="M68" s="288" t="s">
        <v>186</v>
      </c>
      <c r="N68" s="289"/>
      <c r="O68" s="289"/>
      <c r="P68" s="318"/>
    </row>
    <row r="69" spans="3:16" ht="14.4" thickBot="1" x14ac:dyDescent="0.35">
      <c r="C69" s="316" t="s">
        <v>183</v>
      </c>
      <c r="D69" s="297" t="s">
        <v>189</v>
      </c>
      <c r="E69" s="325">
        <v>897.75</v>
      </c>
      <c r="F69" s="321">
        <v>1032.5022750000001</v>
      </c>
      <c r="G69" s="286">
        <v>1094.4524115000002</v>
      </c>
      <c r="H69" s="322">
        <v>1160.1195561900001</v>
      </c>
      <c r="I69" s="315">
        <v>1239.0076860109202</v>
      </c>
      <c r="J69" s="315">
        <f t="shared" si="0"/>
        <v>1313.3481471715754</v>
      </c>
      <c r="K69" s="288" t="s">
        <v>96</v>
      </c>
      <c r="L69" s="288" t="s">
        <v>185</v>
      </c>
      <c r="M69" s="288" t="s">
        <v>186</v>
      </c>
      <c r="N69" s="289"/>
      <c r="O69" s="289"/>
      <c r="P69" s="318"/>
    </row>
    <row r="70" spans="3:16" ht="14.4" thickBot="1" x14ac:dyDescent="0.35">
      <c r="C70" s="316"/>
      <c r="D70" s="297"/>
      <c r="E70" s="325"/>
      <c r="F70" s="321"/>
      <c r="G70" s="286">
        <v>0</v>
      </c>
      <c r="H70" s="322">
        <v>0</v>
      </c>
      <c r="I70" s="285"/>
      <c r="J70" s="315">
        <f t="shared" si="0"/>
        <v>0</v>
      </c>
      <c r="K70" s="288"/>
      <c r="L70" s="288"/>
      <c r="M70" s="288"/>
      <c r="N70" s="289"/>
      <c r="O70" s="289"/>
      <c r="P70" s="318"/>
    </row>
    <row r="71" spans="3:16" ht="14.4" thickBot="1" x14ac:dyDescent="0.35">
      <c r="C71" s="319" t="s">
        <v>190</v>
      </c>
      <c r="D71" s="320" t="s">
        <v>191</v>
      </c>
      <c r="E71" s="324"/>
      <c r="F71" s="321"/>
      <c r="G71" s="286">
        <v>0</v>
      </c>
      <c r="H71" s="322">
        <v>0</v>
      </c>
      <c r="I71" s="285"/>
      <c r="J71" s="315">
        <f t="shared" si="0"/>
        <v>0</v>
      </c>
      <c r="K71" s="288"/>
      <c r="L71" s="288"/>
      <c r="M71" s="288"/>
      <c r="N71" s="289"/>
      <c r="O71" s="289"/>
      <c r="P71" s="318"/>
    </row>
    <row r="72" spans="3:16" ht="15.6" thickBot="1" x14ac:dyDescent="0.35">
      <c r="C72" s="316" t="s">
        <v>192</v>
      </c>
      <c r="D72" s="297" t="s">
        <v>193</v>
      </c>
      <c r="E72" s="325">
        <v>251.37</v>
      </c>
      <c r="F72" s="321">
        <v>289.10063700000001</v>
      </c>
      <c r="G72" s="286">
        <v>306.44667522000003</v>
      </c>
      <c r="H72" s="322">
        <v>324.83347573320003</v>
      </c>
      <c r="I72" s="315">
        <v>346.92215208305765</v>
      </c>
      <c r="J72" s="315">
        <f t="shared" si="0"/>
        <v>367.73748120804112</v>
      </c>
      <c r="K72" s="288" t="s">
        <v>96</v>
      </c>
      <c r="L72" s="288" t="s">
        <v>185</v>
      </c>
      <c r="M72" s="288" t="s">
        <v>186</v>
      </c>
      <c r="N72" s="289"/>
      <c r="O72" s="289"/>
      <c r="P72" s="318"/>
    </row>
    <row r="73" spans="3:16" ht="15.6" thickBot="1" x14ac:dyDescent="0.35">
      <c r="C73" s="316" t="s">
        <v>194</v>
      </c>
      <c r="D73" s="326" t="s">
        <v>195</v>
      </c>
      <c r="E73" s="327"/>
      <c r="F73" s="321"/>
      <c r="G73" s="286">
        <v>0</v>
      </c>
      <c r="H73" s="322">
        <v>0</v>
      </c>
      <c r="I73" s="285"/>
      <c r="J73" s="315">
        <f t="shared" ref="J73:J92" si="1">I73*6/100+I73</f>
        <v>0</v>
      </c>
      <c r="K73" s="328"/>
      <c r="L73" s="328"/>
      <c r="M73" s="328"/>
      <c r="N73" s="329"/>
      <c r="O73" s="329"/>
      <c r="P73" s="318"/>
    </row>
    <row r="74" spans="3:16" ht="14.4" thickBot="1" x14ac:dyDescent="0.35">
      <c r="C74" s="316" t="s">
        <v>196</v>
      </c>
      <c r="D74" s="297" t="s">
        <v>197</v>
      </c>
      <c r="E74" s="325">
        <v>1675.8</v>
      </c>
      <c r="F74" s="321">
        <v>1927.3375800000001</v>
      </c>
      <c r="G74" s="286">
        <v>2042.9778348000002</v>
      </c>
      <c r="H74" s="322">
        <v>2165.5565048880003</v>
      </c>
      <c r="I74" s="315">
        <v>2312.8143472203842</v>
      </c>
      <c r="J74" s="315">
        <f t="shared" si="1"/>
        <v>2451.5832080536074</v>
      </c>
      <c r="K74" s="288" t="s">
        <v>96</v>
      </c>
      <c r="L74" s="288" t="s">
        <v>185</v>
      </c>
      <c r="M74" s="288" t="s">
        <v>186</v>
      </c>
      <c r="N74" s="289"/>
      <c r="O74" s="289"/>
      <c r="P74" s="318"/>
    </row>
    <row r="75" spans="3:16" ht="14.4" thickBot="1" x14ac:dyDescent="0.35">
      <c r="C75" s="316"/>
      <c r="D75" s="297"/>
      <c r="E75" s="325"/>
      <c r="F75" s="321"/>
      <c r="G75" s="286">
        <v>0</v>
      </c>
      <c r="H75" s="322">
        <v>0</v>
      </c>
      <c r="I75" s="285"/>
      <c r="J75" s="315">
        <f t="shared" si="1"/>
        <v>0</v>
      </c>
      <c r="K75" s="288"/>
      <c r="L75" s="288"/>
      <c r="M75" s="288"/>
      <c r="N75" s="289"/>
      <c r="O75" s="289"/>
      <c r="P75" s="318"/>
    </row>
    <row r="76" spans="3:16" ht="28.2" thickBot="1" x14ac:dyDescent="0.35">
      <c r="C76" s="319" t="s">
        <v>198</v>
      </c>
      <c r="D76" s="320" t="s">
        <v>199</v>
      </c>
      <c r="E76" s="324"/>
      <c r="F76" s="321"/>
      <c r="G76" s="286">
        <v>0</v>
      </c>
      <c r="H76" s="322">
        <v>0</v>
      </c>
      <c r="I76" s="285"/>
      <c r="J76" s="315">
        <f t="shared" si="1"/>
        <v>0</v>
      </c>
      <c r="K76" s="288"/>
      <c r="L76" s="288"/>
      <c r="M76" s="288"/>
      <c r="N76" s="289"/>
      <c r="O76" s="289"/>
      <c r="P76" s="318"/>
    </row>
    <row r="77" spans="3:16" ht="14.4" thickBot="1" x14ac:dyDescent="0.35">
      <c r="C77" s="316" t="s">
        <v>200</v>
      </c>
      <c r="D77" s="297" t="s">
        <v>201</v>
      </c>
      <c r="E77" s="325">
        <v>21.54</v>
      </c>
      <c r="F77" s="321">
        <v>24.773154000000002</v>
      </c>
      <c r="G77" s="286">
        <v>26.259543240000003</v>
      </c>
      <c r="H77" s="322">
        <v>27.835115834400003</v>
      </c>
      <c r="I77" s="315">
        <v>29.727903711139202</v>
      </c>
      <c r="J77" s="315">
        <f t="shared" si="1"/>
        <v>31.511577933807555</v>
      </c>
      <c r="K77" s="288" t="s">
        <v>96</v>
      </c>
      <c r="L77" s="288" t="s">
        <v>142</v>
      </c>
      <c r="M77" s="288" t="s">
        <v>110</v>
      </c>
      <c r="N77" s="289"/>
      <c r="O77" s="289"/>
      <c r="P77" s="318"/>
    </row>
    <row r="78" spans="3:16" ht="14.4" thickBot="1" x14ac:dyDescent="0.35">
      <c r="C78" s="316" t="s">
        <v>202</v>
      </c>
      <c r="D78" s="297" t="s">
        <v>203</v>
      </c>
      <c r="E78" s="325">
        <v>43.09</v>
      </c>
      <c r="F78" s="321">
        <v>49.557809000000006</v>
      </c>
      <c r="G78" s="286">
        <v>52.531277540000012</v>
      </c>
      <c r="H78" s="322">
        <v>55.683154192400011</v>
      </c>
      <c r="I78" s="315">
        <v>59.469608677483208</v>
      </c>
      <c r="J78" s="315">
        <f t="shared" si="1"/>
        <v>63.037785198132198</v>
      </c>
      <c r="K78" s="288" t="s">
        <v>96</v>
      </c>
      <c r="L78" s="288" t="s">
        <v>142</v>
      </c>
      <c r="M78" s="288" t="s">
        <v>110</v>
      </c>
      <c r="N78" s="289"/>
      <c r="O78" s="289"/>
      <c r="P78" s="318"/>
    </row>
    <row r="79" spans="3:16" ht="14.4" thickBot="1" x14ac:dyDescent="0.35">
      <c r="C79" s="316" t="s">
        <v>204</v>
      </c>
      <c r="D79" s="297" t="s">
        <v>205</v>
      </c>
      <c r="E79" s="325">
        <v>43.09</v>
      </c>
      <c r="F79" s="321">
        <v>49.557809000000006</v>
      </c>
      <c r="G79" s="286">
        <v>52.531277540000012</v>
      </c>
      <c r="H79" s="322">
        <v>55.683154192400011</v>
      </c>
      <c r="I79" s="315">
        <v>59.469608677483208</v>
      </c>
      <c r="J79" s="315">
        <f t="shared" si="1"/>
        <v>63.037785198132198</v>
      </c>
      <c r="K79" s="288" t="s">
        <v>96</v>
      </c>
      <c r="L79" s="288" t="s">
        <v>142</v>
      </c>
      <c r="M79" s="288" t="s">
        <v>110</v>
      </c>
      <c r="N79" s="289"/>
      <c r="O79" s="289"/>
      <c r="P79" s="318"/>
    </row>
    <row r="80" spans="3:16" ht="14.4" thickBot="1" x14ac:dyDescent="0.35">
      <c r="C80" s="316" t="s">
        <v>206</v>
      </c>
      <c r="D80" s="297" t="s">
        <v>207</v>
      </c>
      <c r="E80" s="325">
        <v>43.09</v>
      </c>
      <c r="F80" s="321">
        <v>49.557809000000006</v>
      </c>
      <c r="G80" s="286">
        <v>52.531277540000012</v>
      </c>
      <c r="H80" s="322">
        <v>55.683154192400011</v>
      </c>
      <c r="I80" s="315">
        <v>59.469608677483208</v>
      </c>
      <c r="J80" s="315">
        <f t="shared" si="1"/>
        <v>63.037785198132198</v>
      </c>
      <c r="K80" s="288" t="s">
        <v>96</v>
      </c>
      <c r="L80" s="288" t="s">
        <v>142</v>
      </c>
      <c r="M80" s="288" t="s">
        <v>110</v>
      </c>
      <c r="N80" s="289"/>
      <c r="O80" s="289"/>
      <c r="P80" s="318"/>
    </row>
    <row r="81" spans="3:16" ht="14.4" thickBot="1" x14ac:dyDescent="0.35">
      <c r="C81" s="316" t="s">
        <v>208</v>
      </c>
      <c r="D81" s="297" t="s">
        <v>209</v>
      </c>
      <c r="E81" s="325">
        <v>21.54</v>
      </c>
      <c r="F81" s="321">
        <v>24.773154000000002</v>
      </c>
      <c r="G81" s="286">
        <v>26.259543240000003</v>
      </c>
      <c r="H81" s="322">
        <v>27.835115834400003</v>
      </c>
      <c r="I81" s="315">
        <v>29.727903711139202</v>
      </c>
      <c r="J81" s="315">
        <f t="shared" si="1"/>
        <v>31.511577933807555</v>
      </c>
      <c r="K81" s="288" t="s">
        <v>96</v>
      </c>
      <c r="L81" s="288" t="s">
        <v>142</v>
      </c>
      <c r="M81" s="288" t="s">
        <v>110</v>
      </c>
      <c r="N81" s="289"/>
      <c r="O81" s="289"/>
      <c r="P81" s="318"/>
    </row>
    <row r="82" spans="3:16" ht="14.4" thickBot="1" x14ac:dyDescent="0.35">
      <c r="C82" s="316"/>
      <c r="D82" s="297"/>
      <c r="E82" s="330"/>
      <c r="F82" s="321"/>
      <c r="G82" s="286">
        <v>0</v>
      </c>
      <c r="H82" s="322">
        <v>0</v>
      </c>
      <c r="I82" s="315"/>
      <c r="J82" s="315">
        <f t="shared" si="1"/>
        <v>0</v>
      </c>
      <c r="K82" s="288"/>
      <c r="L82" s="288"/>
      <c r="M82" s="288"/>
      <c r="N82" s="289"/>
      <c r="O82" s="289"/>
      <c r="P82" s="318"/>
    </row>
    <row r="83" spans="3:16" ht="14.4" thickBot="1" x14ac:dyDescent="0.35">
      <c r="C83" s="319" t="s">
        <v>210</v>
      </c>
      <c r="D83" s="331" t="s">
        <v>211</v>
      </c>
      <c r="E83" s="281"/>
      <c r="F83" s="321"/>
      <c r="G83" s="286">
        <v>0</v>
      </c>
      <c r="H83" s="322">
        <v>0</v>
      </c>
      <c r="I83" s="315"/>
      <c r="J83" s="315">
        <f t="shared" si="1"/>
        <v>0</v>
      </c>
      <c r="K83" s="288"/>
      <c r="L83" s="288"/>
      <c r="M83" s="288"/>
      <c r="N83" s="289"/>
      <c r="O83" s="289"/>
      <c r="P83" s="318"/>
    </row>
    <row r="84" spans="3:16" ht="14.4" thickBot="1" x14ac:dyDescent="0.35">
      <c r="C84" s="316"/>
      <c r="D84" s="332" t="s">
        <v>212</v>
      </c>
      <c r="E84" s="333" t="s">
        <v>107</v>
      </c>
      <c r="F84" s="321"/>
      <c r="G84" s="286">
        <v>0</v>
      </c>
      <c r="H84" s="322">
        <v>0</v>
      </c>
      <c r="I84" s="315"/>
      <c r="J84" s="315">
        <f t="shared" si="1"/>
        <v>0</v>
      </c>
      <c r="K84" s="288"/>
      <c r="L84" s="288"/>
      <c r="M84" s="288"/>
      <c r="N84" s="289"/>
      <c r="O84" s="289"/>
      <c r="P84" s="318"/>
    </row>
    <row r="85" spans="3:16" ht="28.2" thickBot="1" x14ac:dyDescent="0.35">
      <c r="C85" s="316" t="s">
        <v>213</v>
      </c>
      <c r="D85" s="334" t="s">
        <v>214</v>
      </c>
      <c r="E85" s="334" t="s">
        <v>215</v>
      </c>
      <c r="F85" s="335" t="s">
        <v>216</v>
      </c>
      <c r="G85" s="336"/>
      <c r="H85" s="322">
        <v>0</v>
      </c>
      <c r="I85" s="315">
        <v>0</v>
      </c>
      <c r="J85" s="315">
        <f t="shared" si="1"/>
        <v>0</v>
      </c>
      <c r="K85" s="288" t="s">
        <v>96</v>
      </c>
      <c r="L85" s="275" t="s">
        <v>215</v>
      </c>
      <c r="M85" s="288" t="s">
        <v>110</v>
      </c>
      <c r="N85" s="289"/>
      <c r="O85" s="289"/>
      <c r="P85" s="318"/>
    </row>
    <row r="86" spans="3:16" ht="28.2" thickBot="1" x14ac:dyDescent="0.35">
      <c r="C86" s="316" t="s">
        <v>217</v>
      </c>
      <c r="D86" s="290" t="s">
        <v>214</v>
      </c>
      <c r="E86" s="334" t="s">
        <v>218</v>
      </c>
      <c r="F86" s="335" t="s">
        <v>219</v>
      </c>
      <c r="G86" s="321">
        <v>22.26</v>
      </c>
      <c r="H86" s="322">
        <v>23.595600000000001</v>
      </c>
      <c r="I86" s="315">
        <v>25.200100800000001</v>
      </c>
      <c r="J86" s="315">
        <f t="shared" si="1"/>
        <v>26.712106848000001</v>
      </c>
      <c r="K86" s="288" t="s">
        <v>96</v>
      </c>
      <c r="L86" s="275" t="s">
        <v>220</v>
      </c>
      <c r="M86" s="288" t="s">
        <v>110</v>
      </c>
      <c r="N86" s="289"/>
      <c r="O86" s="289"/>
      <c r="P86" s="318"/>
    </row>
    <row r="87" spans="3:16" ht="28.2" thickBot="1" x14ac:dyDescent="0.35">
      <c r="C87" s="316" t="s">
        <v>221</v>
      </c>
      <c r="D87" s="334" t="s">
        <v>222</v>
      </c>
      <c r="E87" s="334" t="s">
        <v>223</v>
      </c>
      <c r="F87" s="335" t="s">
        <v>224</v>
      </c>
      <c r="G87" s="321">
        <v>61.480000000000004</v>
      </c>
      <c r="H87" s="322">
        <v>65.168800000000005</v>
      </c>
      <c r="I87" s="315">
        <v>69.600278400000008</v>
      </c>
      <c r="J87" s="315">
        <f t="shared" si="1"/>
        <v>73.776295104000013</v>
      </c>
      <c r="K87" s="288" t="s">
        <v>96</v>
      </c>
      <c r="L87" s="275" t="s">
        <v>223</v>
      </c>
      <c r="M87" s="288" t="s">
        <v>110</v>
      </c>
      <c r="N87" s="289"/>
      <c r="O87" s="289"/>
      <c r="P87" s="318"/>
    </row>
    <row r="88" spans="3:16" ht="28.2" thickBot="1" x14ac:dyDescent="0.35">
      <c r="C88" s="316" t="s">
        <v>225</v>
      </c>
      <c r="D88" s="334" t="s">
        <v>226</v>
      </c>
      <c r="E88" s="334" t="s">
        <v>223</v>
      </c>
      <c r="F88" s="335" t="s">
        <v>227</v>
      </c>
      <c r="G88" s="321">
        <v>100.7</v>
      </c>
      <c r="H88" s="322">
        <v>106.742</v>
      </c>
      <c r="I88" s="315">
        <v>114.000456</v>
      </c>
      <c r="J88" s="315">
        <f t="shared" si="1"/>
        <v>120.84048336000001</v>
      </c>
      <c r="K88" s="288" t="s">
        <v>96</v>
      </c>
      <c r="L88" s="275" t="s">
        <v>223</v>
      </c>
      <c r="M88" s="288" t="s">
        <v>110</v>
      </c>
      <c r="N88" s="289"/>
      <c r="O88" s="289"/>
      <c r="P88" s="318"/>
    </row>
    <row r="89" spans="3:16" ht="14.4" thickBot="1" x14ac:dyDescent="0.35">
      <c r="C89" s="316" t="s">
        <v>228</v>
      </c>
      <c r="D89" s="334" t="s">
        <v>229</v>
      </c>
      <c r="E89" s="334" t="s">
        <v>223</v>
      </c>
      <c r="F89" s="335" t="s">
        <v>216</v>
      </c>
      <c r="G89" s="321"/>
      <c r="H89" s="322">
        <v>0</v>
      </c>
      <c r="I89" s="315">
        <v>0</v>
      </c>
      <c r="J89" s="315">
        <f t="shared" si="1"/>
        <v>0</v>
      </c>
      <c r="K89" s="288" t="s">
        <v>96</v>
      </c>
      <c r="L89" s="288" t="s">
        <v>186</v>
      </c>
      <c r="M89" s="288" t="s">
        <v>110</v>
      </c>
      <c r="N89" s="289"/>
      <c r="O89" s="289"/>
      <c r="P89" s="318"/>
    </row>
    <row r="90" spans="3:16" ht="14.4" thickBot="1" x14ac:dyDescent="0.35">
      <c r="C90" s="316" t="s">
        <v>230</v>
      </c>
      <c r="D90" s="334" t="s">
        <v>231</v>
      </c>
      <c r="E90" s="334" t="s">
        <v>223</v>
      </c>
      <c r="F90" s="335" t="s">
        <v>224</v>
      </c>
      <c r="G90" s="321">
        <v>61.480000000000004</v>
      </c>
      <c r="H90" s="322">
        <v>65.168800000000005</v>
      </c>
      <c r="I90" s="315">
        <v>69.600278400000008</v>
      </c>
      <c r="J90" s="315">
        <f>I90*6/100+I90</f>
        <v>73.776295104000013</v>
      </c>
      <c r="K90" s="288" t="s">
        <v>96</v>
      </c>
      <c r="L90" s="288" t="s">
        <v>186</v>
      </c>
      <c r="M90" s="288" t="s">
        <v>110</v>
      </c>
      <c r="N90" s="289"/>
      <c r="O90" s="289"/>
      <c r="P90" s="318"/>
    </row>
    <row r="91" spans="3:16" ht="14.4" thickBot="1" x14ac:dyDescent="0.35">
      <c r="C91" s="316" t="s">
        <v>232</v>
      </c>
      <c r="D91" s="334" t="s">
        <v>233</v>
      </c>
      <c r="E91" s="334" t="s">
        <v>223</v>
      </c>
      <c r="F91" s="335" t="s">
        <v>227</v>
      </c>
      <c r="G91" s="321">
        <v>100.7</v>
      </c>
      <c r="H91" s="322">
        <v>106.742</v>
      </c>
      <c r="I91" s="315">
        <v>114.000456</v>
      </c>
      <c r="J91" s="315">
        <f t="shared" si="1"/>
        <v>120.84048336000001</v>
      </c>
      <c r="K91" s="288" t="s">
        <v>96</v>
      </c>
      <c r="L91" s="288" t="s">
        <v>186</v>
      </c>
      <c r="M91" s="288" t="s">
        <v>110</v>
      </c>
      <c r="N91" s="289"/>
      <c r="O91" s="289"/>
      <c r="P91" s="318"/>
    </row>
    <row r="92" spans="3:16" ht="14.4" thickBot="1" x14ac:dyDescent="0.35">
      <c r="C92" s="316" t="s">
        <v>234</v>
      </c>
      <c r="D92" s="334" t="s">
        <v>235</v>
      </c>
      <c r="E92" s="334" t="s">
        <v>223</v>
      </c>
      <c r="F92" s="335" t="s">
        <v>216</v>
      </c>
      <c r="G92" s="321"/>
      <c r="H92" s="322">
        <v>0</v>
      </c>
      <c r="I92" s="315">
        <v>0</v>
      </c>
      <c r="J92" s="315">
        <f t="shared" si="1"/>
        <v>0</v>
      </c>
      <c r="K92" s="288" t="s">
        <v>96</v>
      </c>
      <c r="L92" s="288" t="s">
        <v>186</v>
      </c>
      <c r="M92" s="288" t="s">
        <v>110</v>
      </c>
      <c r="N92" s="289"/>
      <c r="O92" s="289"/>
      <c r="P92" s="3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tabSelected="1" workbookViewId="0">
      <selection activeCell="G10" sqref="G8:H10"/>
    </sheetView>
  </sheetViews>
  <sheetFormatPr defaultColWidth="9.109375" defaultRowHeight="15.6" x14ac:dyDescent="0.3"/>
  <cols>
    <col min="1" max="1" width="7" style="337" customWidth="1"/>
    <col min="2" max="2" width="6.6640625" style="337" customWidth="1"/>
    <col min="3" max="4" width="9.109375" style="337"/>
    <col min="5" max="5" width="37.44140625" style="337" customWidth="1"/>
    <col min="6" max="6" width="5.44140625" style="337" customWidth="1"/>
    <col min="7" max="7" width="15.6640625" style="337" customWidth="1"/>
    <col min="8" max="8" width="14.33203125" style="337" customWidth="1"/>
    <col min="9" max="10" width="14.109375" style="337" customWidth="1"/>
    <col min="11" max="11" width="15.21875" style="337" customWidth="1"/>
    <col min="12" max="12" width="15.33203125" style="337" customWidth="1"/>
    <col min="13" max="13" width="15.5546875" style="337" customWidth="1"/>
    <col min="14" max="16384" width="9.109375" style="337"/>
  </cols>
  <sheetData>
    <row r="1" spans="1:12" ht="16.2" thickBot="1" x14ac:dyDescent="0.35"/>
    <row r="2" spans="1:12" ht="16.2" thickBot="1" x14ac:dyDescent="0.35">
      <c r="A2" s="338"/>
      <c r="B2" s="460" t="s">
        <v>236</v>
      </c>
      <c r="C2" s="460"/>
      <c r="D2" s="460"/>
      <c r="E2" s="460"/>
      <c r="F2" s="460"/>
      <c r="G2" s="460"/>
      <c r="H2" s="460"/>
      <c r="I2" s="460"/>
      <c r="J2" s="460"/>
      <c r="K2" s="460"/>
      <c r="L2" s="339"/>
    </row>
    <row r="3" spans="1:12" x14ac:dyDescent="0.3">
      <c r="A3" s="340"/>
      <c r="B3" s="341"/>
      <c r="C3" s="341"/>
      <c r="D3" s="341"/>
      <c r="E3" s="341"/>
      <c r="F3" s="341"/>
      <c r="G3" s="341"/>
      <c r="H3" s="341"/>
      <c r="I3" s="341"/>
      <c r="J3" s="341"/>
      <c r="K3" s="341"/>
      <c r="L3" s="342"/>
    </row>
    <row r="4" spans="1:12" x14ac:dyDescent="0.3">
      <c r="A4" s="340"/>
      <c r="B4" s="341"/>
      <c r="C4" s="341"/>
      <c r="D4" s="461" t="s">
        <v>237</v>
      </c>
      <c r="E4" s="461"/>
      <c r="F4" s="461"/>
      <c r="G4" s="461"/>
      <c r="H4" s="461"/>
      <c r="I4" s="461"/>
      <c r="J4" s="461"/>
      <c r="K4" s="341"/>
      <c r="L4" s="342"/>
    </row>
    <row r="5" spans="1:12" x14ac:dyDescent="0.3">
      <c r="A5" s="340"/>
      <c r="B5" s="341"/>
      <c r="C5" s="341"/>
      <c r="D5" s="341"/>
      <c r="E5" s="341"/>
      <c r="F5" s="341"/>
      <c r="G5" s="341"/>
      <c r="H5" s="341"/>
      <c r="I5" s="341"/>
      <c r="J5" s="341"/>
      <c r="K5" s="341"/>
      <c r="L5" s="342"/>
    </row>
    <row r="6" spans="1:12" x14ac:dyDescent="0.3">
      <c r="A6" s="340"/>
      <c r="B6" s="341"/>
      <c r="C6" s="341"/>
      <c r="D6" s="341"/>
      <c r="E6" s="341"/>
      <c r="F6" s="461" t="s">
        <v>104</v>
      </c>
      <c r="G6" s="461"/>
      <c r="H6" s="461"/>
      <c r="I6" s="461"/>
      <c r="J6" s="341"/>
      <c r="K6" s="341"/>
      <c r="L6" s="342"/>
    </row>
    <row r="7" spans="1:12" x14ac:dyDescent="0.3">
      <c r="A7" s="340"/>
      <c r="B7" s="341"/>
      <c r="C7" s="462" t="s">
        <v>238</v>
      </c>
      <c r="D7" s="462"/>
      <c r="E7" s="462"/>
      <c r="F7" s="462"/>
      <c r="G7" s="341"/>
      <c r="H7" s="341"/>
      <c r="I7" s="341"/>
      <c r="J7" s="341"/>
      <c r="K7" s="341"/>
      <c r="L7" s="342"/>
    </row>
    <row r="8" spans="1:12" x14ac:dyDescent="0.3">
      <c r="A8" s="340"/>
      <c r="B8" s="341"/>
      <c r="C8" s="463" t="s">
        <v>239</v>
      </c>
      <c r="D8" s="464"/>
      <c r="E8" s="465"/>
      <c r="F8" s="343" t="s">
        <v>240</v>
      </c>
      <c r="G8" s="341"/>
      <c r="H8" s="341"/>
      <c r="I8" s="341"/>
      <c r="J8" s="341"/>
      <c r="K8" s="341"/>
      <c r="L8" s="342"/>
    </row>
    <row r="9" spans="1:12" x14ac:dyDescent="0.3">
      <c r="A9" s="340"/>
      <c r="B9" s="341"/>
      <c r="C9" s="466" t="s">
        <v>241</v>
      </c>
      <c r="D9" s="467"/>
      <c r="E9" s="468"/>
      <c r="F9" s="344">
        <v>1</v>
      </c>
      <c r="G9" s="341"/>
      <c r="H9" s="341"/>
      <c r="I9" s="341"/>
      <c r="J9" s="341"/>
      <c r="K9" s="341"/>
      <c r="L9" s="342"/>
    </row>
    <row r="10" spans="1:12" x14ac:dyDescent="0.3">
      <c r="A10" s="340"/>
      <c r="B10" s="341"/>
      <c r="C10" s="469" t="s">
        <v>242</v>
      </c>
      <c r="D10" s="462"/>
      <c r="E10" s="470"/>
      <c r="F10" s="344">
        <v>2</v>
      </c>
      <c r="G10" s="341"/>
      <c r="H10" s="341"/>
      <c r="I10" s="341"/>
      <c r="J10" s="341"/>
      <c r="K10" s="341"/>
      <c r="L10" s="342"/>
    </row>
    <row r="11" spans="1:12" x14ac:dyDescent="0.3">
      <c r="A11" s="340"/>
      <c r="B11" s="341"/>
      <c r="C11" s="469" t="s">
        <v>243</v>
      </c>
      <c r="D11" s="462"/>
      <c r="E11" s="470"/>
      <c r="F11" s="345" t="s">
        <v>244</v>
      </c>
      <c r="G11" s="341"/>
      <c r="H11" s="341"/>
      <c r="I11" s="341"/>
      <c r="J11" s="341"/>
      <c r="K11" s="341"/>
      <c r="L11" s="342"/>
    </row>
    <row r="12" spans="1:12" x14ac:dyDescent="0.3">
      <c r="A12" s="340"/>
      <c r="B12" s="341"/>
      <c r="C12" s="469" t="s">
        <v>245</v>
      </c>
      <c r="D12" s="462"/>
      <c r="E12" s="470"/>
      <c r="F12" s="344">
        <v>3</v>
      </c>
      <c r="G12" s="341"/>
      <c r="H12" s="341"/>
      <c r="I12" s="341"/>
      <c r="J12" s="341"/>
      <c r="K12" s="341"/>
      <c r="L12" s="342"/>
    </row>
    <row r="13" spans="1:12" x14ac:dyDescent="0.3">
      <c r="A13" s="340"/>
      <c r="B13" s="341"/>
      <c r="C13" s="469" t="s">
        <v>246</v>
      </c>
      <c r="D13" s="462"/>
      <c r="E13" s="470"/>
      <c r="F13" s="344">
        <v>4</v>
      </c>
      <c r="G13" s="341"/>
      <c r="H13" s="341"/>
      <c r="I13" s="341"/>
      <c r="J13" s="341"/>
      <c r="K13" s="341"/>
      <c r="L13" s="342"/>
    </row>
    <row r="14" spans="1:12" x14ac:dyDescent="0.3">
      <c r="A14" s="340"/>
      <c r="B14" s="341"/>
      <c r="C14" s="469" t="s">
        <v>247</v>
      </c>
      <c r="D14" s="462"/>
      <c r="E14" s="470"/>
      <c r="F14" s="344">
        <v>4</v>
      </c>
      <c r="G14" s="341"/>
      <c r="H14" s="341"/>
      <c r="I14" s="341"/>
      <c r="J14" s="341"/>
      <c r="K14" s="341"/>
      <c r="L14" s="342"/>
    </row>
    <row r="15" spans="1:12" x14ac:dyDescent="0.3">
      <c r="A15" s="340"/>
      <c r="B15" s="341"/>
      <c r="C15" s="469" t="s">
        <v>248</v>
      </c>
      <c r="D15" s="462"/>
      <c r="E15" s="470"/>
      <c r="F15" s="344">
        <v>5</v>
      </c>
      <c r="G15" s="341"/>
      <c r="H15" s="341"/>
      <c r="I15" s="341"/>
      <c r="J15" s="341"/>
      <c r="K15" s="341"/>
      <c r="L15" s="342"/>
    </row>
    <row r="16" spans="1:12" x14ac:dyDescent="0.3">
      <c r="A16" s="340"/>
      <c r="B16" s="341"/>
      <c r="C16" s="469" t="s">
        <v>249</v>
      </c>
      <c r="D16" s="462"/>
      <c r="E16" s="470"/>
      <c r="F16" s="345" t="s">
        <v>250</v>
      </c>
      <c r="G16" s="341"/>
      <c r="H16" s="341"/>
      <c r="I16" s="341"/>
      <c r="J16" s="341"/>
      <c r="K16" s="341"/>
      <c r="L16" s="342"/>
    </row>
    <row r="17" spans="1:12" x14ac:dyDescent="0.3">
      <c r="A17" s="340"/>
      <c r="B17" s="341"/>
      <c r="C17" s="471" t="s">
        <v>251</v>
      </c>
      <c r="D17" s="472"/>
      <c r="E17" s="473"/>
      <c r="F17" s="346">
        <v>6</v>
      </c>
      <c r="G17" s="341"/>
      <c r="H17" s="341"/>
      <c r="I17" s="341"/>
      <c r="J17" s="341"/>
      <c r="K17" s="341"/>
      <c r="L17" s="342"/>
    </row>
    <row r="18" spans="1:12" x14ac:dyDescent="0.3">
      <c r="A18" s="340"/>
      <c r="B18" s="341"/>
      <c r="C18" s="474" t="s">
        <v>252</v>
      </c>
      <c r="D18" s="474"/>
      <c r="E18" s="474"/>
      <c r="F18" s="347">
        <v>7</v>
      </c>
      <c r="G18" s="341"/>
      <c r="H18" s="341"/>
      <c r="I18" s="341"/>
      <c r="J18" s="341"/>
      <c r="K18" s="341"/>
      <c r="L18" s="342"/>
    </row>
    <row r="19" spans="1:12" x14ac:dyDescent="0.3">
      <c r="A19" s="348" t="s">
        <v>253</v>
      </c>
      <c r="B19" s="349"/>
      <c r="C19" s="349"/>
      <c r="D19" s="349"/>
      <c r="E19" s="349"/>
      <c r="F19" s="349"/>
      <c r="G19" s="349"/>
      <c r="H19" s="349"/>
      <c r="I19" s="349"/>
      <c r="J19" s="349"/>
      <c r="K19" s="350"/>
      <c r="L19" s="351"/>
    </row>
    <row r="20" spans="1:12" x14ac:dyDescent="0.3">
      <c r="A20" s="340"/>
      <c r="B20" s="341"/>
      <c r="C20" s="341"/>
      <c r="D20" s="341"/>
      <c r="E20" s="341"/>
      <c r="F20" s="341"/>
      <c r="G20" s="341"/>
      <c r="H20" s="341"/>
      <c r="I20" s="341"/>
      <c r="J20" s="341"/>
      <c r="K20" s="341"/>
      <c r="L20" s="342"/>
    </row>
    <row r="21" spans="1:12" ht="16.2" thickBot="1" x14ac:dyDescent="0.35">
      <c r="A21" s="352" t="s">
        <v>254</v>
      </c>
      <c r="B21" s="353"/>
      <c r="C21" s="353"/>
      <c r="D21" s="353"/>
      <c r="E21" s="353"/>
      <c r="F21" s="353"/>
      <c r="G21" s="353"/>
      <c r="H21" s="353"/>
      <c r="I21" s="353"/>
      <c r="J21" s="353"/>
      <c r="K21" s="353"/>
      <c r="L21" s="354"/>
    </row>
    <row r="22" spans="1:12" ht="31.2" x14ac:dyDescent="0.3">
      <c r="A22" s="355">
        <v>1.1000000000000001</v>
      </c>
      <c r="B22" s="356" t="s">
        <v>255</v>
      </c>
      <c r="C22" s="356"/>
      <c r="D22" s="357"/>
      <c r="E22" s="357"/>
      <c r="F22" s="357"/>
      <c r="G22" s="357"/>
      <c r="H22" s="357"/>
      <c r="I22" s="358"/>
      <c r="J22" s="359" t="s">
        <v>256</v>
      </c>
      <c r="K22" s="360" t="s">
        <v>257</v>
      </c>
      <c r="L22" s="361" t="s">
        <v>258</v>
      </c>
    </row>
    <row r="23" spans="1:12" x14ac:dyDescent="0.3">
      <c r="A23" s="340"/>
      <c r="B23" s="475" t="s">
        <v>259</v>
      </c>
      <c r="C23" s="475"/>
      <c r="D23" s="475"/>
      <c r="E23" s="475"/>
      <c r="F23" s="475"/>
      <c r="G23" s="475"/>
      <c r="H23" s="475"/>
      <c r="I23" s="476"/>
      <c r="J23" s="362">
        <v>589.21584000000007</v>
      </c>
      <c r="K23" s="363">
        <f>J23*6.8/100+J23</f>
        <v>629.28251712000008</v>
      </c>
      <c r="L23" s="364">
        <f>K23*6/100+K23</f>
        <v>667.03946814720007</v>
      </c>
    </row>
    <row r="24" spans="1:12" x14ac:dyDescent="0.3">
      <c r="A24" s="340"/>
      <c r="B24" s="475" t="s">
        <v>260</v>
      </c>
      <c r="C24" s="475"/>
      <c r="D24" s="475"/>
      <c r="E24" s="475"/>
      <c r="F24" s="475"/>
      <c r="G24" s="475"/>
      <c r="H24" s="475"/>
      <c r="I24" s="476"/>
      <c r="J24" s="362">
        <v>471.37267199999991</v>
      </c>
      <c r="K24" s="363">
        <f t="shared" ref="K24:K32" si="0">J24*6.8/100+J24</f>
        <v>503.42601369599993</v>
      </c>
      <c r="L24" s="365">
        <f t="shared" ref="L24:L38" si="1">K24*6/100+K24</f>
        <v>533.63157451775987</v>
      </c>
    </row>
    <row r="25" spans="1:12" x14ac:dyDescent="0.3">
      <c r="A25" s="340"/>
      <c r="B25" s="475" t="s">
        <v>261</v>
      </c>
      <c r="C25" s="475"/>
      <c r="D25" s="475"/>
      <c r="E25" s="475"/>
      <c r="F25" s="475"/>
      <c r="G25" s="475"/>
      <c r="H25" s="475"/>
      <c r="I25" s="476"/>
      <c r="J25" s="362">
        <v>220.31548799999996</v>
      </c>
      <c r="K25" s="363">
        <f>J25*6.8/100+J25</f>
        <v>235.29694118399996</v>
      </c>
      <c r="L25" s="365">
        <f t="shared" si="1"/>
        <v>249.41475765503995</v>
      </c>
    </row>
    <row r="26" spans="1:12" x14ac:dyDescent="0.3">
      <c r="A26" s="340"/>
      <c r="B26" s="475" t="s">
        <v>262</v>
      </c>
      <c r="C26" s="475"/>
      <c r="D26" s="475"/>
      <c r="E26" s="475"/>
      <c r="F26" s="475"/>
      <c r="G26" s="475"/>
      <c r="H26" s="475"/>
      <c r="I26" s="476"/>
      <c r="J26" s="362">
        <v>29.460791999999994</v>
      </c>
      <c r="K26" s="363">
        <f t="shared" si="0"/>
        <v>31.464125855999995</v>
      </c>
      <c r="L26" s="365">
        <f t="shared" si="1"/>
        <v>33.351973407359992</v>
      </c>
    </row>
    <row r="27" spans="1:12" x14ac:dyDescent="0.3">
      <c r="A27" s="340"/>
      <c r="B27" s="475" t="s">
        <v>263</v>
      </c>
      <c r="C27" s="475"/>
      <c r="D27" s="475"/>
      <c r="E27" s="475"/>
      <c r="F27" s="475"/>
      <c r="G27" s="475"/>
      <c r="H27" s="475"/>
      <c r="I27" s="476"/>
      <c r="J27" s="362">
        <v>15.370848000000001</v>
      </c>
      <c r="K27" s="363">
        <f t="shared" si="0"/>
        <v>16.416065664000001</v>
      </c>
      <c r="L27" s="365">
        <f t="shared" si="1"/>
        <v>17.401029603840001</v>
      </c>
    </row>
    <row r="28" spans="1:12" x14ac:dyDescent="0.3">
      <c r="A28" s="340"/>
      <c r="B28" s="475" t="s">
        <v>264</v>
      </c>
      <c r="C28" s="475"/>
      <c r="D28" s="475"/>
      <c r="E28" s="475"/>
      <c r="F28" s="475"/>
      <c r="G28" s="475"/>
      <c r="H28" s="475"/>
      <c r="I28" s="476"/>
      <c r="J28" s="362">
        <v>0</v>
      </c>
      <c r="K28" s="363">
        <f t="shared" si="0"/>
        <v>0</v>
      </c>
      <c r="L28" s="365">
        <f t="shared" si="1"/>
        <v>0</v>
      </c>
    </row>
    <row r="29" spans="1:12" x14ac:dyDescent="0.3">
      <c r="A29" s="340"/>
      <c r="B29" s="366" t="s">
        <v>265</v>
      </c>
      <c r="C29" s="366"/>
      <c r="D29" s="366"/>
      <c r="E29" s="366"/>
      <c r="F29" s="366"/>
      <c r="G29" s="366"/>
      <c r="H29" s="366"/>
      <c r="I29" s="367"/>
      <c r="J29" s="362">
        <v>514.92340799999999</v>
      </c>
      <c r="K29" s="363">
        <f t="shared" si="0"/>
        <v>549.93819974400003</v>
      </c>
      <c r="L29" s="365">
        <f t="shared" si="1"/>
        <v>582.93449172864007</v>
      </c>
    </row>
    <row r="30" spans="1:12" x14ac:dyDescent="0.3">
      <c r="A30" s="340"/>
      <c r="B30" s="475" t="s">
        <v>266</v>
      </c>
      <c r="C30" s="475"/>
      <c r="D30" s="475"/>
      <c r="E30" s="475"/>
      <c r="F30" s="475"/>
      <c r="G30" s="475"/>
      <c r="H30" s="475"/>
      <c r="I30" s="476"/>
      <c r="J30" s="362">
        <v>220.31548799999996</v>
      </c>
      <c r="K30" s="363">
        <f t="shared" si="0"/>
        <v>235.29694118399996</v>
      </c>
      <c r="L30" s="365">
        <f t="shared" si="1"/>
        <v>249.41475765503995</v>
      </c>
    </row>
    <row r="31" spans="1:12" x14ac:dyDescent="0.3">
      <c r="A31" s="340"/>
      <c r="B31" s="475" t="s">
        <v>267</v>
      </c>
      <c r="C31" s="475"/>
      <c r="D31" s="475"/>
      <c r="E31" s="475"/>
      <c r="F31" s="475"/>
      <c r="G31" s="475"/>
      <c r="H31" s="475"/>
      <c r="I31" s="476"/>
      <c r="J31" s="362">
        <v>93.675167999999985</v>
      </c>
      <c r="K31" s="363">
        <f>J31*6.8/100+J31</f>
        <v>100.04507942399998</v>
      </c>
      <c r="L31" s="365">
        <f t="shared" si="1"/>
        <v>106.04778418943998</v>
      </c>
    </row>
    <row r="32" spans="1:12" x14ac:dyDescent="0.3">
      <c r="A32" s="340"/>
      <c r="B32" s="475" t="s">
        <v>268</v>
      </c>
      <c r="C32" s="475"/>
      <c r="D32" s="475"/>
      <c r="E32" s="475"/>
      <c r="F32" s="475"/>
      <c r="G32" s="475"/>
      <c r="H32" s="475"/>
      <c r="I32" s="476"/>
      <c r="J32" s="362">
        <v>514.92340799999999</v>
      </c>
      <c r="K32" s="363">
        <f t="shared" si="0"/>
        <v>549.93819974400003</v>
      </c>
      <c r="L32" s="365">
        <f t="shared" si="1"/>
        <v>582.93449172864007</v>
      </c>
    </row>
    <row r="33" spans="1:13" x14ac:dyDescent="0.3">
      <c r="A33" s="340"/>
      <c r="B33" s="368"/>
      <c r="C33" s="368"/>
      <c r="D33" s="368"/>
      <c r="E33" s="368"/>
      <c r="F33" s="368"/>
      <c r="G33" s="368"/>
      <c r="H33" s="368"/>
      <c r="I33" s="369"/>
      <c r="J33" s="370"/>
      <c r="K33" s="371"/>
      <c r="L33" s="365">
        <f t="shared" si="1"/>
        <v>0</v>
      </c>
    </row>
    <row r="34" spans="1:13" x14ac:dyDescent="0.3">
      <c r="A34" s="372">
        <v>1.2</v>
      </c>
      <c r="B34" s="373" t="s">
        <v>269</v>
      </c>
      <c r="C34" s="373"/>
      <c r="D34" s="373"/>
      <c r="E34" s="368"/>
      <c r="F34" s="368"/>
      <c r="G34" s="368"/>
      <c r="H34" s="368"/>
      <c r="I34" s="369"/>
      <c r="J34" s="370"/>
      <c r="K34" s="371"/>
      <c r="L34" s="365">
        <f t="shared" si="1"/>
        <v>0</v>
      </c>
    </row>
    <row r="35" spans="1:13" x14ac:dyDescent="0.3">
      <c r="A35" s="340"/>
      <c r="B35" s="475" t="s">
        <v>270</v>
      </c>
      <c r="C35" s="475"/>
      <c r="D35" s="475"/>
      <c r="E35" s="475"/>
      <c r="F35" s="475"/>
      <c r="G35" s="475"/>
      <c r="H35" s="475"/>
      <c r="I35" s="476"/>
      <c r="J35" s="362">
        <v>589.22</v>
      </c>
      <c r="K35" s="363">
        <f>J35*6.8/100+J35</f>
        <v>629.28696000000002</v>
      </c>
      <c r="L35" s="364">
        <f t="shared" si="1"/>
        <v>667.04417760000001</v>
      </c>
    </row>
    <row r="36" spans="1:13" x14ac:dyDescent="0.3">
      <c r="A36" s="340"/>
      <c r="B36" s="475" t="s">
        <v>271</v>
      </c>
      <c r="C36" s="475"/>
      <c r="D36" s="475"/>
      <c r="E36" s="475"/>
      <c r="F36" s="475"/>
      <c r="G36" s="475"/>
      <c r="H36" s="475"/>
      <c r="I36" s="476"/>
      <c r="J36" s="362">
        <v>0</v>
      </c>
      <c r="K36" s="363">
        <f t="shared" ref="K36:K37" si="2">J36*6.8/100+J36</f>
        <v>0</v>
      </c>
      <c r="L36" s="365">
        <f t="shared" si="1"/>
        <v>0</v>
      </c>
    </row>
    <row r="37" spans="1:13" x14ac:dyDescent="0.3">
      <c r="A37" s="340"/>
      <c r="B37" s="475" t="s">
        <v>272</v>
      </c>
      <c r="C37" s="475"/>
      <c r="D37" s="475"/>
      <c r="E37" s="475"/>
      <c r="F37" s="475"/>
      <c r="G37" s="475"/>
      <c r="H37" s="475"/>
      <c r="I37" s="476"/>
      <c r="J37" s="362">
        <v>0</v>
      </c>
      <c r="K37" s="363">
        <f t="shared" si="2"/>
        <v>0</v>
      </c>
      <c r="L37" s="365">
        <f t="shared" si="1"/>
        <v>0</v>
      </c>
    </row>
    <row r="38" spans="1:13" x14ac:dyDescent="0.3">
      <c r="A38" s="340"/>
      <c r="B38" s="475" t="s">
        <v>273</v>
      </c>
      <c r="C38" s="475"/>
      <c r="D38" s="475"/>
      <c r="E38" s="475"/>
      <c r="F38" s="475"/>
      <c r="G38" s="475"/>
      <c r="H38" s="475"/>
      <c r="I38" s="476"/>
      <c r="J38" s="362">
        <v>471.37</v>
      </c>
      <c r="K38" s="363">
        <f>J38*6.8/100+J38</f>
        <v>503.42316</v>
      </c>
      <c r="L38" s="365">
        <f t="shared" si="1"/>
        <v>533.62854960000004</v>
      </c>
    </row>
    <row r="39" spans="1:13" ht="16.2" thickBot="1" x14ac:dyDescent="0.35">
      <c r="A39" s="374"/>
      <c r="B39" s="477"/>
      <c r="C39" s="477"/>
      <c r="D39" s="477"/>
      <c r="E39" s="477"/>
      <c r="F39" s="477"/>
      <c r="G39" s="477"/>
      <c r="H39" s="477"/>
      <c r="I39" s="478"/>
      <c r="J39" s="375"/>
      <c r="K39" s="376"/>
      <c r="L39" s="377"/>
    </row>
    <row r="40" spans="1:13" x14ac:dyDescent="0.3">
      <c r="A40" s="341"/>
      <c r="B40" s="479"/>
      <c r="C40" s="479"/>
      <c r="D40" s="479"/>
      <c r="E40" s="479"/>
      <c r="F40" s="479"/>
      <c r="G40" s="479"/>
      <c r="H40" s="479"/>
      <c r="I40" s="479"/>
      <c r="J40" s="378"/>
      <c r="K40" s="378"/>
      <c r="L40" s="378"/>
      <c r="M40" s="341"/>
    </row>
    <row r="41" spans="1:13" x14ac:dyDescent="0.3">
      <c r="A41" s="341"/>
      <c r="B41" s="341"/>
      <c r="C41" s="341"/>
      <c r="D41" s="341"/>
      <c r="E41" s="341"/>
      <c r="F41" s="341"/>
      <c r="G41" s="341"/>
      <c r="H41" s="341"/>
      <c r="I41" s="341"/>
      <c r="J41" s="378"/>
      <c r="K41" s="378"/>
      <c r="L41" s="378"/>
      <c r="M41" s="341"/>
    </row>
    <row r="42" spans="1:13" x14ac:dyDescent="0.3">
      <c r="A42" s="379" t="s">
        <v>274</v>
      </c>
      <c r="J42" s="380"/>
      <c r="K42" s="380"/>
      <c r="L42" s="380"/>
    </row>
    <row r="43" spans="1:13" ht="16.2" thickBot="1" x14ac:dyDescent="0.35">
      <c r="A43" s="381" t="s">
        <v>275</v>
      </c>
      <c r="J43" s="380"/>
      <c r="K43" s="380"/>
      <c r="L43" s="380"/>
    </row>
    <row r="44" spans="1:13" ht="31.2" x14ac:dyDescent="0.3">
      <c r="B44" s="483" t="s">
        <v>276</v>
      </c>
      <c r="C44" s="483"/>
      <c r="D44" s="483"/>
      <c r="E44" s="483"/>
      <c r="F44" s="483" t="s">
        <v>277</v>
      </c>
      <c r="G44" s="483"/>
      <c r="H44" s="483"/>
      <c r="I44" s="484"/>
      <c r="J44" s="359" t="s">
        <v>256</v>
      </c>
      <c r="K44" s="382" t="s">
        <v>257</v>
      </c>
      <c r="L44" s="361" t="s">
        <v>258</v>
      </c>
    </row>
    <row r="45" spans="1:13" x14ac:dyDescent="0.3">
      <c r="B45" s="475" t="s">
        <v>278</v>
      </c>
      <c r="C45" s="475"/>
      <c r="D45" s="475"/>
      <c r="E45" s="475"/>
      <c r="F45" s="481" t="s">
        <v>279</v>
      </c>
      <c r="G45" s="481"/>
      <c r="H45" s="481"/>
      <c r="I45" s="482"/>
      <c r="J45" s="362">
        <v>765.93225600000005</v>
      </c>
      <c r="K45" s="383">
        <f>J45*6.8/100+J45</f>
        <v>818.01564940800006</v>
      </c>
      <c r="L45" s="364">
        <f>K45*6/100+K45</f>
        <v>867.09658837248003</v>
      </c>
    </row>
    <row r="46" spans="1:13" x14ac:dyDescent="0.3">
      <c r="B46" s="475" t="s">
        <v>280</v>
      </c>
      <c r="C46" s="475"/>
      <c r="D46" s="475"/>
      <c r="E46" s="475"/>
      <c r="F46" s="481" t="s">
        <v>279</v>
      </c>
      <c r="G46" s="481"/>
      <c r="H46" s="481"/>
      <c r="I46" s="482"/>
      <c r="J46" s="362">
        <v>765.93225599999994</v>
      </c>
      <c r="K46" s="383">
        <f t="shared" ref="K46:K48" si="3">J46*6.8/100+J46</f>
        <v>818.01564940799994</v>
      </c>
      <c r="L46" s="364">
        <f t="shared" ref="L46:L49" si="4">K46*6/100+K46</f>
        <v>867.09658837247991</v>
      </c>
    </row>
    <row r="47" spans="1:13" x14ac:dyDescent="0.3">
      <c r="B47" s="475" t="s">
        <v>281</v>
      </c>
      <c r="C47" s="475"/>
      <c r="D47" s="475"/>
      <c r="E47" s="475"/>
      <c r="F47" s="475"/>
      <c r="G47" s="475"/>
      <c r="H47" s="475"/>
      <c r="I47" s="480"/>
      <c r="J47" s="362">
        <v>765.93225599999994</v>
      </c>
      <c r="K47" s="383">
        <f t="shared" si="3"/>
        <v>818.01564940799994</v>
      </c>
      <c r="L47" s="364">
        <f t="shared" si="4"/>
        <v>867.09658837247991</v>
      </c>
    </row>
    <row r="48" spans="1:13" x14ac:dyDescent="0.3">
      <c r="B48" s="475" t="s">
        <v>282</v>
      </c>
      <c r="C48" s="475"/>
      <c r="D48" s="475"/>
      <c r="E48" s="475"/>
      <c r="F48" s="481" t="s">
        <v>279</v>
      </c>
      <c r="G48" s="481"/>
      <c r="H48" s="481"/>
      <c r="I48" s="482"/>
      <c r="J48" s="362">
        <v>765.93225599999994</v>
      </c>
      <c r="K48" s="383">
        <f t="shared" si="3"/>
        <v>818.01564940799994</v>
      </c>
      <c r="L48" s="364">
        <f t="shared" si="4"/>
        <v>867.09658837247991</v>
      </c>
    </row>
    <row r="49" spans="1:12" ht="16.2" thickBot="1" x14ac:dyDescent="0.35">
      <c r="B49" s="475" t="s">
        <v>283</v>
      </c>
      <c r="C49" s="475"/>
      <c r="D49" s="475"/>
      <c r="E49" s="475"/>
      <c r="F49" s="475"/>
      <c r="G49" s="475"/>
      <c r="H49" s="475"/>
      <c r="I49" s="480"/>
      <c r="J49" s="375">
        <v>435.50736000000001</v>
      </c>
      <c r="K49" s="384">
        <f>J49*6.8/100+J49</f>
        <v>465.12186048000001</v>
      </c>
      <c r="L49" s="364">
        <f t="shared" si="4"/>
        <v>493.02917210880003</v>
      </c>
    </row>
    <row r="50" spans="1:12" x14ac:dyDescent="0.3">
      <c r="J50" s="380"/>
      <c r="K50" s="380"/>
      <c r="L50" s="380"/>
    </row>
    <row r="51" spans="1:12" ht="16.2" thickBot="1" x14ac:dyDescent="0.35">
      <c r="A51" s="381" t="s">
        <v>284</v>
      </c>
      <c r="J51" s="380"/>
      <c r="K51" s="380"/>
      <c r="L51" s="380"/>
    </row>
    <row r="52" spans="1:12" ht="31.2" x14ac:dyDescent="0.3">
      <c r="A52" s="385"/>
      <c r="B52" s="357"/>
      <c r="C52" s="357"/>
      <c r="D52" s="357"/>
      <c r="E52" s="357"/>
      <c r="F52" s="357"/>
      <c r="G52" s="357"/>
      <c r="H52" s="357"/>
      <c r="I52" s="358"/>
      <c r="J52" s="359" t="s">
        <v>256</v>
      </c>
      <c r="K52" s="382" t="s">
        <v>257</v>
      </c>
      <c r="L52" s="361" t="s">
        <v>258</v>
      </c>
    </row>
    <row r="53" spans="1:12" x14ac:dyDescent="0.3">
      <c r="A53" s="340"/>
      <c r="B53" s="475" t="s">
        <v>285</v>
      </c>
      <c r="C53" s="475"/>
      <c r="D53" s="475"/>
      <c r="E53" s="475"/>
      <c r="F53" s="475"/>
      <c r="G53" s="475"/>
      <c r="H53" s="475"/>
      <c r="I53" s="476"/>
      <c r="J53" s="362">
        <v>220.31548799999996</v>
      </c>
      <c r="K53" s="363">
        <f>J53*6.8/100+J53</f>
        <v>235.29694118399996</v>
      </c>
      <c r="L53" s="364">
        <f t="shared" ref="L53:L59" si="5">K53*6/100+K53</f>
        <v>249.41475765503995</v>
      </c>
    </row>
    <row r="54" spans="1:12" x14ac:dyDescent="0.3">
      <c r="A54" s="340"/>
      <c r="B54" s="475" t="s">
        <v>286</v>
      </c>
      <c r="C54" s="475"/>
      <c r="D54" s="475"/>
      <c r="E54" s="475"/>
      <c r="F54" s="475"/>
      <c r="G54" s="475"/>
      <c r="H54" s="475"/>
      <c r="I54" s="476"/>
      <c r="J54" s="362">
        <v>589.21584000000007</v>
      </c>
      <c r="K54" s="363">
        <f t="shared" ref="K54:K58" si="6">J54*6.8/100+J54</f>
        <v>629.28251712000008</v>
      </c>
      <c r="L54" s="364">
        <f t="shared" si="5"/>
        <v>667.03946814720007</v>
      </c>
    </row>
    <row r="55" spans="1:12" x14ac:dyDescent="0.3">
      <c r="A55" s="340"/>
      <c r="B55" s="475" t="s">
        <v>287</v>
      </c>
      <c r="C55" s="475"/>
      <c r="D55" s="475"/>
      <c r="E55" s="475"/>
      <c r="F55" s="475"/>
      <c r="G55" s="475"/>
      <c r="H55" s="475"/>
      <c r="I55" s="476"/>
      <c r="J55" s="362">
        <v>294.60792000000004</v>
      </c>
      <c r="K55" s="363">
        <f t="shared" si="6"/>
        <v>314.64125856000004</v>
      </c>
      <c r="L55" s="364">
        <f t="shared" si="5"/>
        <v>333.51973407360003</v>
      </c>
    </row>
    <row r="56" spans="1:12" x14ac:dyDescent="0.3">
      <c r="A56" s="340"/>
      <c r="B56" s="475" t="s">
        <v>288</v>
      </c>
      <c r="C56" s="475"/>
      <c r="D56" s="475"/>
      <c r="E56" s="475"/>
      <c r="F56" s="475"/>
      <c r="G56" s="475"/>
      <c r="H56" s="475"/>
      <c r="I56" s="476"/>
      <c r="J56" s="362">
        <v>220.31548799999996</v>
      </c>
      <c r="K56" s="363">
        <f t="shared" si="6"/>
        <v>235.29694118399996</v>
      </c>
      <c r="L56" s="364">
        <f t="shared" si="5"/>
        <v>249.41475765503995</v>
      </c>
    </row>
    <row r="57" spans="1:12" x14ac:dyDescent="0.3">
      <c r="A57" s="340"/>
      <c r="B57" s="475" t="s">
        <v>289</v>
      </c>
      <c r="C57" s="475"/>
      <c r="D57" s="475"/>
      <c r="E57" s="475"/>
      <c r="F57" s="475"/>
      <c r="G57" s="475"/>
      <c r="H57" s="475"/>
      <c r="I57" s="476"/>
      <c r="J57" s="362">
        <v>74.292431999999991</v>
      </c>
      <c r="K57" s="363">
        <f t="shared" si="6"/>
        <v>79.344317375999992</v>
      </c>
      <c r="L57" s="364">
        <f t="shared" si="5"/>
        <v>84.104976418559986</v>
      </c>
    </row>
    <row r="58" spans="1:12" x14ac:dyDescent="0.3">
      <c r="A58" s="340"/>
      <c r="B58" s="475" t="s">
        <v>290</v>
      </c>
      <c r="C58" s="475"/>
      <c r="D58" s="475"/>
      <c r="E58" s="475"/>
      <c r="F58" s="475"/>
      <c r="G58" s="475"/>
      <c r="H58" s="475"/>
      <c r="I58" s="476"/>
      <c r="J58" s="362">
        <v>29.460791999999994</v>
      </c>
      <c r="K58" s="363">
        <f t="shared" si="6"/>
        <v>31.464125855999995</v>
      </c>
      <c r="L58" s="364">
        <f t="shared" si="5"/>
        <v>33.351973407359992</v>
      </c>
    </row>
    <row r="59" spans="1:12" ht="16.2" thickBot="1" x14ac:dyDescent="0.35">
      <c r="A59" s="374"/>
      <c r="B59" s="485" t="s">
        <v>291</v>
      </c>
      <c r="C59" s="485"/>
      <c r="D59" s="485"/>
      <c r="E59" s="485"/>
      <c r="F59" s="485"/>
      <c r="G59" s="485"/>
      <c r="H59" s="485"/>
      <c r="I59" s="486"/>
      <c r="J59" s="375">
        <v>44.83164</v>
      </c>
      <c r="K59" s="386">
        <f>J59*6.8/100+J59</f>
        <v>47.880191519999997</v>
      </c>
      <c r="L59" s="364">
        <f t="shared" si="5"/>
        <v>50.753003011199993</v>
      </c>
    </row>
    <row r="61" spans="1:12" x14ac:dyDescent="0.3">
      <c r="C61" s="387" t="s">
        <v>292</v>
      </c>
    </row>
    <row r="62" spans="1:12" x14ac:dyDescent="0.3">
      <c r="C62" s="387" t="s">
        <v>293</v>
      </c>
    </row>
    <row r="64" spans="1:12" ht="16.2" thickBot="1" x14ac:dyDescent="0.35">
      <c r="A64" s="379" t="s">
        <v>294</v>
      </c>
    </row>
    <row r="65" spans="1:12" ht="31.2" x14ac:dyDescent="0.3">
      <c r="A65" s="385"/>
      <c r="B65" s="357"/>
      <c r="C65" s="357"/>
      <c r="D65" s="357"/>
      <c r="E65" s="357"/>
      <c r="F65" s="357"/>
      <c r="G65" s="357"/>
      <c r="H65" s="357"/>
      <c r="I65" s="358"/>
      <c r="J65" s="359" t="s">
        <v>295</v>
      </c>
      <c r="K65" s="382" t="s">
        <v>257</v>
      </c>
      <c r="L65" s="361" t="s">
        <v>258</v>
      </c>
    </row>
    <row r="66" spans="1:12" x14ac:dyDescent="0.3">
      <c r="A66" s="340"/>
      <c r="B66" s="475" t="s">
        <v>296</v>
      </c>
      <c r="C66" s="475"/>
      <c r="D66" s="475"/>
      <c r="E66" s="475"/>
      <c r="F66" s="475"/>
      <c r="G66" s="475"/>
      <c r="H66" s="475"/>
      <c r="I66" s="476"/>
      <c r="J66" s="362">
        <v>294.60792000000004</v>
      </c>
      <c r="K66" s="363">
        <f>J66*6.8/100+J66</f>
        <v>314.64125856000004</v>
      </c>
      <c r="L66" s="365">
        <f t="shared" ref="L66:L71" si="7">K66*6/100+K66</f>
        <v>333.51973407360003</v>
      </c>
    </row>
    <row r="67" spans="1:12" x14ac:dyDescent="0.3">
      <c r="A67" s="340"/>
      <c r="B67" s="475" t="s">
        <v>297</v>
      </c>
      <c r="C67" s="475"/>
      <c r="D67" s="475"/>
      <c r="E67" s="475"/>
      <c r="F67" s="475"/>
      <c r="G67" s="475"/>
      <c r="H67" s="475"/>
      <c r="I67" s="476"/>
      <c r="J67" s="362">
        <v>88.382375999999994</v>
      </c>
      <c r="K67" s="363">
        <f t="shared" ref="K67:K80" si="8">J67*6.8/100+J67</f>
        <v>94.392377567999986</v>
      </c>
      <c r="L67" s="365">
        <f t="shared" si="7"/>
        <v>100.05592022207999</v>
      </c>
    </row>
    <row r="68" spans="1:12" x14ac:dyDescent="0.3">
      <c r="A68" s="340"/>
      <c r="B68" s="475" t="s">
        <v>298</v>
      </c>
      <c r="C68" s="475"/>
      <c r="D68" s="475"/>
      <c r="E68" s="475"/>
      <c r="F68" s="475"/>
      <c r="G68" s="475"/>
      <c r="H68" s="475"/>
      <c r="I68" s="476"/>
      <c r="J68" s="362">
        <v>514.92340799999999</v>
      </c>
      <c r="K68" s="363">
        <f t="shared" si="8"/>
        <v>549.93819974400003</v>
      </c>
      <c r="L68" s="365">
        <f t="shared" si="7"/>
        <v>582.93449172864007</v>
      </c>
    </row>
    <row r="69" spans="1:12" x14ac:dyDescent="0.3">
      <c r="A69" s="340"/>
      <c r="B69" s="475" t="s">
        <v>299</v>
      </c>
      <c r="C69" s="475"/>
      <c r="D69" s="475"/>
      <c r="E69" s="475"/>
      <c r="F69" s="475"/>
      <c r="G69" s="475"/>
      <c r="H69" s="475"/>
      <c r="I69" s="476"/>
      <c r="J69" s="362">
        <v>37.146215999999995</v>
      </c>
      <c r="K69" s="363">
        <f t="shared" si="8"/>
        <v>39.672158687999996</v>
      </c>
      <c r="L69" s="365">
        <f t="shared" si="7"/>
        <v>42.052488209279993</v>
      </c>
    </row>
    <row r="70" spans="1:12" x14ac:dyDescent="0.3">
      <c r="A70" s="340"/>
      <c r="B70" s="475" t="s">
        <v>300</v>
      </c>
      <c r="C70" s="475"/>
      <c r="D70" s="475"/>
      <c r="E70" s="475"/>
      <c r="F70" s="475"/>
      <c r="G70" s="475"/>
      <c r="H70" s="475"/>
      <c r="I70" s="476"/>
      <c r="J70" s="362">
        <v>37.146215999999995</v>
      </c>
      <c r="K70" s="363">
        <f t="shared" si="8"/>
        <v>39.672158687999996</v>
      </c>
      <c r="L70" s="365">
        <f t="shared" si="7"/>
        <v>42.052488209279993</v>
      </c>
    </row>
    <row r="71" spans="1:12" x14ac:dyDescent="0.3">
      <c r="A71" s="340"/>
      <c r="B71" s="475" t="s">
        <v>301</v>
      </c>
      <c r="C71" s="475"/>
      <c r="D71" s="475"/>
      <c r="E71" s="475"/>
      <c r="F71" s="475"/>
      <c r="G71" s="475"/>
      <c r="H71" s="475"/>
      <c r="I71" s="476"/>
      <c r="J71" s="362">
        <v>37.146215999999995</v>
      </c>
      <c r="K71" s="363">
        <f t="shared" si="8"/>
        <v>39.672158687999996</v>
      </c>
      <c r="L71" s="365">
        <f t="shared" si="7"/>
        <v>42.052488209279993</v>
      </c>
    </row>
    <row r="72" spans="1:12" x14ac:dyDescent="0.3">
      <c r="A72" s="340"/>
      <c r="B72" s="475" t="s">
        <v>302</v>
      </c>
      <c r="C72" s="475"/>
      <c r="D72" s="475"/>
      <c r="E72" s="475"/>
      <c r="F72" s="475"/>
      <c r="G72" s="475"/>
      <c r="H72" s="475"/>
      <c r="I72" s="476"/>
      <c r="J72" s="362">
        <v>0.77337599999999995</v>
      </c>
      <c r="K72" s="363">
        <f t="shared" si="8"/>
        <v>0.82596556799999998</v>
      </c>
      <c r="L72" s="365">
        <v>1.5</v>
      </c>
    </row>
    <row r="73" spans="1:12" x14ac:dyDescent="0.3">
      <c r="A73" s="340"/>
      <c r="B73" s="475" t="s">
        <v>303</v>
      </c>
      <c r="C73" s="475"/>
      <c r="D73" s="475"/>
      <c r="E73" s="475"/>
      <c r="F73" s="475"/>
      <c r="G73" s="475"/>
      <c r="H73" s="475"/>
      <c r="I73" s="476"/>
      <c r="J73" s="362">
        <v>883.82375999999988</v>
      </c>
      <c r="K73" s="363">
        <f t="shared" si="8"/>
        <v>943.92377567999984</v>
      </c>
      <c r="L73" s="365">
        <f>K73*6/100+K73</f>
        <v>1000.5592022207999</v>
      </c>
    </row>
    <row r="74" spans="1:12" x14ac:dyDescent="0.3">
      <c r="A74" s="340"/>
      <c r="B74" s="475" t="s">
        <v>304</v>
      </c>
      <c r="C74" s="475"/>
      <c r="D74" s="475"/>
      <c r="E74" s="475"/>
      <c r="F74" s="475"/>
      <c r="G74" s="475"/>
      <c r="H74" s="475"/>
      <c r="I74" s="476"/>
      <c r="J74" s="362">
        <v>1473.0395999999998</v>
      </c>
      <c r="K74" s="363">
        <f t="shared" si="8"/>
        <v>1573.2062927999998</v>
      </c>
      <c r="L74" s="365">
        <f>K74*6/100+K74</f>
        <v>1667.5986703679998</v>
      </c>
    </row>
    <row r="75" spans="1:12" x14ac:dyDescent="0.3">
      <c r="A75" s="340"/>
      <c r="B75" s="492" t="s">
        <v>305</v>
      </c>
      <c r="C75" s="492"/>
      <c r="D75" s="492"/>
      <c r="E75" s="492"/>
      <c r="F75" s="492"/>
      <c r="G75" s="492"/>
      <c r="H75" s="492"/>
      <c r="I75" s="493"/>
      <c r="J75" s="362">
        <v>0</v>
      </c>
      <c r="K75" s="363">
        <f t="shared" si="8"/>
        <v>0</v>
      </c>
      <c r="L75" s="365">
        <f>K75*6/100+K75</f>
        <v>0</v>
      </c>
    </row>
    <row r="76" spans="1:12" x14ac:dyDescent="0.3">
      <c r="A76" s="340"/>
      <c r="B76" s="388"/>
      <c r="C76" s="487" t="s">
        <v>306</v>
      </c>
      <c r="D76" s="487"/>
      <c r="E76" s="487"/>
      <c r="F76" s="487"/>
      <c r="G76" s="487"/>
      <c r="H76" s="487"/>
      <c r="I76" s="488"/>
      <c r="J76" s="362">
        <v>2.4167999999999998</v>
      </c>
      <c r="K76" s="363">
        <f t="shared" si="8"/>
        <v>2.5811424000000001</v>
      </c>
      <c r="L76" s="364">
        <v>3.5</v>
      </c>
    </row>
    <row r="77" spans="1:12" x14ac:dyDescent="0.3">
      <c r="A77" s="340"/>
      <c r="B77" s="388"/>
      <c r="C77" s="487" t="s">
        <v>307</v>
      </c>
      <c r="D77" s="487"/>
      <c r="E77" s="487"/>
      <c r="F77" s="487"/>
      <c r="G77" s="487"/>
      <c r="H77" s="487"/>
      <c r="I77" s="488"/>
      <c r="J77" s="362">
        <v>3.8668799999999997</v>
      </c>
      <c r="K77" s="363">
        <f t="shared" si="8"/>
        <v>4.1298278399999999</v>
      </c>
      <c r="L77" s="364">
        <v>4.5</v>
      </c>
    </row>
    <row r="78" spans="1:12" x14ac:dyDescent="0.3">
      <c r="A78" s="340"/>
      <c r="B78" s="388"/>
      <c r="C78" s="487" t="s">
        <v>308</v>
      </c>
      <c r="D78" s="487"/>
      <c r="E78" s="487"/>
      <c r="F78" s="487"/>
      <c r="G78" s="487"/>
      <c r="H78" s="487"/>
      <c r="I78" s="488"/>
      <c r="J78" s="362">
        <v>3.2022599999999994</v>
      </c>
      <c r="K78" s="363">
        <f t="shared" si="8"/>
        <v>3.4200136799999994</v>
      </c>
      <c r="L78" s="365">
        <f>K78*6/100+K78</f>
        <v>3.6252145007999994</v>
      </c>
    </row>
    <row r="79" spans="1:12" x14ac:dyDescent="0.3">
      <c r="A79" s="340"/>
      <c r="B79" s="388"/>
      <c r="C79" s="487" t="s">
        <v>309</v>
      </c>
      <c r="D79" s="487"/>
      <c r="E79" s="487"/>
      <c r="F79" s="487"/>
      <c r="G79" s="487"/>
      <c r="H79" s="487"/>
      <c r="I79" s="488"/>
      <c r="J79" s="362">
        <v>4.4831639999999995</v>
      </c>
      <c r="K79" s="363">
        <f t="shared" si="8"/>
        <v>4.7880191519999995</v>
      </c>
      <c r="L79" s="365">
        <f>K79*6/100+K79</f>
        <v>5.0753003011199995</v>
      </c>
    </row>
    <row r="80" spans="1:12" ht="16.2" thickBot="1" x14ac:dyDescent="0.35">
      <c r="A80" s="374"/>
      <c r="B80" s="389"/>
      <c r="C80" s="489" t="s">
        <v>310</v>
      </c>
      <c r="D80" s="489"/>
      <c r="E80" s="489"/>
      <c r="F80" s="489"/>
      <c r="G80" s="489"/>
      <c r="H80" s="489"/>
      <c r="I80" s="490"/>
      <c r="J80" s="375">
        <v>6.4045199999999989</v>
      </c>
      <c r="K80" s="386">
        <f t="shared" si="8"/>
        <v>6.8400273599999988</v>
      </c>
      <c r="L80" s="390">
        <f>K80*6/100+K80</f>
        <v>7.2504290015999988</v>
      </c>
    </row>
    <row r="81" spans="1:13" x14ac:dyDescent="0.3">
      <c r="C81" s="491"/>
      <c r="D81" s="491"/>
      <c r="E81" s="491"/>
      <c r="F81" s="491"/>
      <c r="G81" s="491"/>
      <c r="H81" s="491"/>
      <c r="I81" s="491"/>
    </row>
    <row r="83" spans="1:13" ht="16.2" thickBot="1" x14ac:dyDescent="0.35">
      <c r="A83" s="379" t="s">
        <v>311</v>
      </c>
    </row>
    <row r="84" spans="1:13" ht="31.2" x14ac:dyDescent="0.3">
      <c r="A84" s="385"/>
      <c r="B84" s="357"/>
      <c r="C84" s="357"/>
      <c r="D84" s="357"/>
      <c r="E84" s="357"/>
      <c r="F84" s="357"/>
      <c r="G84" s="357"/>
      <c r="H84" s="357"/>
      <c r="I84" s="358"/>
      <c r="J84" s="359" t="s">
        <v>256</v>
      </c>
      <c r="K84" s="382" t="s">
        <v>257</v>
      </c>
      <c r="L84" s="361" t="s">
        <v>258</v>
      </c>
    </row>
    <row r="85" spans="1:13" x14ac:dyDescent="0.3">
      <c r="A85" s="340"/>
      <c r="B85" s="475" t="s">
        <v>312</v>
      </c>
      <c r="C85" s="475"/>
      <c r="D85" s="475"/>
      <c r="E85" s="475"/>
      <c r="F85" s="475"/>
      <c r="G85" s="475"/>
      <c r="H85" s="475"/>
      <c r="I85" s="476"/>
      <c r="J85" s="362">
        <v>1767.6475199999998</v>
      </c>
      <c r="K85" s="363">
        <f t="shared" ref="K85:K87" si="9">J85*6.8/100+J85</f>
        <v>1887.8475513599997</v>
      </c>
      <c r="L85" s="365">
        <f>K85*6/100+K85</f>
        <v>2001.1184044415998</v>
      </c>
    </row>
    <row r="86" spans="1:13" x14ac:dyDescent="0.3">
      <c r="A86" s="340"/>
      <c r="B86" s="475" t="s">
        <v>313</v>
      </c>
      <c r="C86" s="475"/>
      <c r="D86" s="475"/>
      <c r="E86" s="475"/>
      <c r="F86" s="475"/>
      <c r="G86" s="475"/>
      <c r="H86" s="475"/>
      <c r="I86" s="476"/>
      <c r="J86" s="362">
        <v>883.82375999999988</v>
      </c>
      <c r="K86" s="363">
        <f t="shared" si="9"/>
        <v>943.92377567999984</v>
      </c>
      <c r="L86" s="365">
        <f>K86*6/100+K86</f>
        <v>1000.5592022207999</v>
      </c>
    </row>
    <row r="87" spans="1:13" x14ac:dyDescent="0.3">
      <c r="A87" s="340"/>
      <c r="B87" s="475" t="s">
        <v>314</v>
      </c>
      <c r="C87" s="475"/>
      <c r="D87" s="475"/>
      <c r="E87" s="475"/>
      <c r="F87" s="475"/>
      <c r="G87" s="475"/>
      <c r="H87" s="475"/>
      <c r="I87" s="476"/>
      <c r="J87" s="362">
        <v>44.46911999999999</v>
      </c>
      <c r="K87" s="363">
        <f t="shared" si="9"/>
        <v>47.493020159999986</v>
      </c>
      <c r="L87" s="364">
        <f>K87*6/100+K87</f>
        <v>50.342601369599983</v>
      </c>
    </row>
    <row r="88" spans="1:13" ht="16.2" thickBot="1" x14ac:dyDescent="0.35">
      <c r="A88" s="374"/>
      <c r="B88" s="485" t="s">
        <v>315</v>
      </c>
      <c r="C88" s="485"/>
      <c r="D88" s="485"/>
      <c r="E88" s="485"/>
      <c r="F88" s="485"/>
      <c r="G88" s="485"/>
      <c r="H88" s="485"/>
      <c r="I88" s="486"/>
      <c r="J88" s="375">
        <v>5.2565399999999984</v>
      </c>
      <c r="K88" s="386">
        <f>J88*6.8/100+J88</f>
        <v>5.6139847199999986</v>
      </c>
      <c r="L88" s="390">
        <v>6.5</v>
      </c>
    </row>
    <row r="89" spans="1:13" x14ac:dyDescent="0.3">
      <c r="L89" s="391"/>
      <c r="M89" s="391"/>
    </row>
    <row r="91" spans="1:13" ht="16.2" thickBot="1" x14ac:dyDescent="0.35">
      <c r="A91" s="379" t="s">
        <v>316</v>
      </c>
    </row>
    <row r="92" spans="1:13" ht="31.2" x14ac:dyDescent="0.3">
      <c r="A92" s="385"/>
      <c r="B92" s="357"/>
      <c r="C92" s="357"/>
      <c r="D92" s="357"/>
      <c r="E92" s="357"/>
      <c r="F92" s="357"/>
      <c r="G92" s="357"/>
      <c r="H92" s="357"/>
      <c r="I92" s="358"/>
      <c r="J92" s="392" t="s">
        <v>256</v>
      </c>
      <c r="K92" s="382" t="s">
        <v>257</v>
      </c>
      <c r="L92" s="361" t="s">
        <v>258</v>
      </c>
    </row>
    <row r="93" spans="1:13" x14ac:dyDescent="0.3">
      <c r="A93" s="340"/>
      <c r="B93" s="494" t="s">
        <v>317</v>
      </c>
      <c r="C93" s="494"/>
      <c r="D93" s="494"/>
      <c r="E93" s="494"/>
      <c r="F93" s="494"/>
      <c r="G93" s="494"/>
      <c r="H93" s="494"/>
      <c r="I93" s="495"/>
      <c r="J93" s="393"/>
      <c r="K93" s="378"/>
      <c r="L93" s="342"/>
    </row>
    <row r="94" spans="1:13" x14ac:dyDescent="0.3">
      <c r="A94" s="340"/>
      <c r="B94" s="341"/>
      <c r="C94" s="475" t="s">
        <v>318</v>
      </c>
      <c r="D94" s="475"/>
      <c r="E94" s="475"/>
      <c r="F94" s="475"/>
      <c r="G94" s="475"/>
      <c r="H94" s="475"/>
      <c r="I94" s="476"/>
      <c r="J94" s="362">
        <v>51.236159999999991</v>
      </c>
      <c r="K94" s="363">
        <f>J94*6.8/100+J94</f>
        <v>54.72021887999999</v>
      </c>
      <c r="L94" s="364">
        <f>K94*6/100+K94</f>
        <v>58.003432012799991</v>
      </c>
    </row>
    <row r="95" spans="1:13" x14ac:dyDescent="0.3">
      <c r="A95" s="340"/>
      <c r="B95" s="341"/>
      <c r="C95" s="475" t="s">
        <v>319</v>
      </c>
      <c r="D95" s="475"/>
      <c r="E95" s="475"/>
      <c r="F95" s="475"/>
      <c r="G95" s="475"/>
      <c r="H95" s="475"/>
      <c r="I95" s="476"/>
      <c r="J95" s="362">
        <v>43.550735999999993</v>
      </c>
      <c r="K95" s="363">
        <f t="shared" ref="K95:K98" si="10">J95*6.8/100+J95</f>
        <v>46.51218604799999</v>
      </c>
      <c r="L95" s="365">
        <f>K95*6/100+K95</f>
        <v>49.30291721087999</v>
      </c>
    </row>
    <row r="96" spans="1:13" x14ac:dyDescent="0.3">
      <c r="A96" s="340"/>
      <c r="B96" s="341"/>
      <c r="C96" s="475" t="s">
        <v>320</v>
      </c>
      <c r="D96" s="475"/>
      <c r="E96" s="475"/>
      <c r="F96" s="475"/>
      <c r="G96" s="475"/>
      <c r="H96" s="475"/>
      <c r="I96" s="476"/>
      <c r="J96" s="362">
        <v>19.213559999999998</v>
      </c>
      <c r="K96" s="363">
        <f t="shared" si="10"/>
        <v>20.520082079999998</v>
      </c>
      <c r="L96" s="364">
        <f>K96*6/100+K96</f>
        <v>21.751287004799998</v>
      </c>
    </row>
    <row r="97" spans="1:12" x14ac:dyDescent="0.3">
      <c r="A97" s="340"/>
      <c r="B97" s="341"/>
      <c r="C97" s="475" t="s">
        <v>321</v>
      </c>
      <c r="D97" s="475"/>
      <c r="E97" s="475"/>
      <c r="F97" s="475"/>
      <c r="G97" s="475"/>
      <c r="H97" s="475"/>
      <c r="I97" s="476"/>
      <c r="J97" s="362">
        <v>37.146215999999995</v>
      </c>
      <c r="K97" s="363">
        <f t="shared" si="10"/>
        <v>39.672158687999996</v>
      </c>
      <c r="L97" s="365">
        <f>K97*6/100+K97</f>
        <v>42.052488209279993</v>
      </c>
    </row>
    <row r="98" spans="1:12" x14ac:dyDescent="0.3">
      <c r="A98" s="340"/>
      <c r="B98" s="341"/>
      <c r="C98" s="475" t="s">
        <v>322</v>
      </c>
      <c r="D98" s="475"/>
      <c r="E98" s="475"/>
      <c r="F98" s="475"/>
      <c r="G98" s="475"/>
      <c r="H98" s="475"/>
      <c r="I98" s="476"/>
      <c r="J98" s="362">
        <v>19.213559999999998</v>
      </c>
      <c r="K98" s="363">
        <f t="shared" si="10"/>
        <v>20.520082079999998</v>
      </c>
      <c r="L98" s="365">
        <f>K98*6/100+K98</f>
        <v>21.751287004799998</v>
      </c>
    </row>
    <row r="99" spans="1:12" x14ac:dyDescent="0.3">
      <c r="A99" s="340"/>
      <c r="B99" s="341"/>
      <c r="C99" s="475" t="s">
        <v>323</v>
      </c>
      <c r="D99" s="475"/>
      <c r="E99" s="475"/>
      <c r="F99" s="475"/>
      <c r="G99" s="475"/>
      <c r="H99" s="475"/>
      <c r="I99" s="476"/>
      <c r="J99" s="362" t="s">
        <v>324</v>
      </c>
      <c r="K99" s="394" t="s">
        <v>324</v>
      </c>
      <c r="L99" s="367" t="s">
        <v>324</v>
      </c>
    </row>
    <row r="100" spans="1:12" x14ac:dyDescent="0.3">
      <c r="A100" s="340"/>
      <c r="B100" s="494" t="s">
        <v>325</v>
      </c>
      <c r="C100" s="494"/>
      <c r="D100" s="494"/>
      <c r="E100" s="494"/>
      <c r="F100" s="494"/>
      <c r="G100" s="494"/>
      <c r="H100" s="494"/>
      <c r="I100" s="495"/>
      <c r="J100" s="393"/>
      <c r="K100" s="378"/>
      <c r="L100" s="342"/>
    </row>
    <row r="101" spans="1:12" x14ac:dyDescent="0.3">
      <c r="A101" s="340"/>
      <c r="B101" s="341"/>
      <c r="C101" s="475" t="s">
        <v>326</v>
      </c>
      <c r="D101" s="475"/>
      <c r="E101" s="475"/>
      <c r="F101" s="475"/>
      <c r="G101" s="475"/>
      <c r="H101" s="475"/>
      <c r="I101" s="476"/>
      <c r="J101" s="362">
        <v>83.258760000000009</v>
      </c>
      <c r="K101" s="363">
        <f>J101*6.8/100+J101</f>
        <v>88.920355680000014</v>
      </c>
      <c r="L101" s="365">
        <f t="shared" ref="L101:L108" si="11">K101*6/100+K101</f>
        <v>94.255577020800018</v>
      </c>
    </row>
    <row r="102" spans="1:12" x14ac:dyDescent="0.3">
      <c r="A102" s="340"/>
      <c r="B102" s="341"/>
      <c r="C102" s="475" t="s">
        <v>327</v>
      </c>
      <c r="D102" s="475"/>
      <c r="E102" s="475"/>
      <c r="F102" s="475"/>
      <c r="G102" s="475"/>
      <c r="H102" s="475"/>
      <c r="I102" s="476"/>
      <c r="J102" s="362">
        <v>34.584407999999996</v>
      </c>
      <c r="K102" s="363">
        <f t="shared" ref="K102:K108" si="12">J102*6.8/100+J102</f>
        <v>36.936147743999996</v>
      </c>
      <c r="L102" s="365">
        <f t="shared" si="11"/>
        <v>39.152316608639993</v>
      </c>
    </row>
    <row r="103" spans="1:12" x14ac:dyDescent="0.3">
      <c r="A103" s="340"/>
      <c r="B103" s="341"/>
      <c r="C103" s="475" t="s">
        <v>328</v>
      </c>
      <c r="D103" s="475"/>
      <c r="E103" s="475"/>
      <c r="F103" s="475"/>
      <c r="G103" s="475"/>
      <c r="H103" s="475"/>
      <c r="I103" s="476"/>
      <c r="J103" s="362">
        <v>44.831639999999993</v>
      </c>
      <c r="K103" s="363">
        <f t="shared" si="12"/>
        <v>47.88019151999999</v>
      </c>
      <c r="L103" s="365">
        <f t="shared" si="11"/>
        <v>50.753003011199986</v>
      </c>
    </row>
    <row r="104" spans="1:12" x14ac:dyDescent="0.3">
      <c r="A104" s="340"/>
      <c r="B104" s="341"/>
      <c r="C104" s="475" t="s">
        <v>329</v>
      </c>
      <c r="D104" s="475"/>
      <c r="E104" s="475"/>
      <c r="F104" s="475"/>
      <c r="G104" s="475"/>
      <c r="H104" s="475"/>
      <c r="I104" s="476"/>
      <c r="J104" s="362">
        <v>25.618079999999996</v>
      </c>
      <c r="K104" s="363">
        <f t="shared" si="12"/>
        <v>27.360109439999995</v>
      </c>
      <c r="L104" s="365">
        <f t="shared" si="11"/>
        <v>29.001716006399995</v>
      </c>
    </row>
    <row r="105" spans="1:12" x14ac:dyDescent="0.3">
      <c r="A105" s="340"/>
      <c r="B105" s="341"/>
      <c r="C105" s="475" t="s">
        <v>330</v>
      </c>
      <c r="D105" s="475"/>
      <c r="E105" s="475"/>
      <c r="F105" s="475"/>
      <c r="G105" s="475"/>
      <c r="H105" s="475"/>
      <c r="I105" s="476"/>
      <c r="J105" s="362">
        <v>64.045199999999994</v>
      </c>
      <c r="K105" s="363">
        <f t="shared" si="12"/>
        <v>68.400273599999991</v>
      </c>
      <c r="L105" s="365">
        <f t="shared" si="11"/>
        <v>72.504290015999985</v>
      </c>
    </row>
    <row r="106" spans="1:12" x14ac:dyDescent="0.3">
      <c r="A106" s="340"/>
      <c r="B106" s="494" t="s">
        <v>331</v>
      </c>
      <c r="C106" s="494"/>
      <c r="D106" s="494"/>
      <c r="E106" s="494"/>
      <c r="F106" s="494"/>
      <c r="G106" s="494"/>
      <c r="H106" s="494"/>
      <c r="I106" s="495"/>
      <c r="J106" s="393"/>
      <c r="K106" s="371">
        <f t="shared" si="12"/>
        <v>0</v>
      </c>
      <c r="L106" s="395">
        <f t="shared" si="11"/>
        <v>0</v>
      </c>
    </row>
    <row r="107" spans="1:12" x14ac:dyDescent="0.3">
      <c r="A107" s="340"/>
      <c r="B107" s="341"/>
      <c r="C107" s="475" t="s">
        <v>332</v>
      </c>
      <c r="D107" s="475"/>
      <c r="E107" s="475"/>
      <c r="F107" s="475"/>
      <c r="G107" s="475"/>
      <c r="H107" s="475"/>
      <c r="I107" s="476"/>
      <c r="J107" s="362">
        <v>76.85423999999999</v>
      </c>
      <c r="K107" s="363">
        <f t="shared" si="12"/>
        <v>82.080328319999992</v>
      </c>
      <c r="L107" s="365">
        <f t="shared" si="11"/>
        <v>87.005148019199993</v>
      </c>
    </row>
    <row r="108" spans="1:12" ht="16.2" thickBot="1" x14ac:dyDescent="0.35">
      <c r="A108" s="374"/>
      <c r="B108" s="353"/>
      <c r="C108" s="485" t="s">
        <v>333</v>
      </c>
      <c r="D108" s="485"/>
      <c r="E108" s="485"/>
      <c r="F108" s="485"/>
      <c r="G108" s="485"/>
      <c r="H108" s="485"/>
      <c r="I108" s="486"/>
      <c r="J108" s="396">
        <v>38.427119999999995</v>
      </c>
      <c r="K108" s="384">
        <f t="shared" si="12"/>
        <v>41.040164159999996</v>
      </c>
      <c r="L108" s="390">
        <f t="shared" si="11"/>
        <v>43.502574009599996</v>
      </c>
    </row>
    <row r="112" spans="1:12" ht="16.2" thickBot="1" x14ac:dyDescent="0.35">
      <c r="A112" s="379" t="s">
        <v>334</v>
      </c>
    </row>
    <row r="113" spans="1:13" x14ac:dyDescent="0.3">
      <c r="A113" s="385"/>
      <c r="B113" s="357"/>
      <c r="C113" s="357"/>
      <c r="D113" s="357"/>
      <c r="E113" s="357"/>
      <c r="F113" s="358"/>
      <c r="G113" s="496" t="s">
        <v>335</v>
      </c>
      <c r="H113" s="497"/>
      <c r="I113" s="498"/>
      <c r="J113" s="499" t="s">
        <v>336</v>
      </c>
      <c r="K113" s="500"/>
      <c r="L113" s="501"/>
      <c r="M113" s="397"/>
    </row>
    <row r="114" spans="1:13" ht="46.8" x14ac:dyDescent="0.3">
      <c r="A114" s="340"/>
      <c r="B114" s="398" t="s">
        <v>276</v>
      </c>
      <c r="C114" s="398"/>
      <c r="D114" s="398"/>
      <c r="E114" s="398"/>
      <c r="F114" s="399"/>
      <c r="G114" s="400" t="s">
        <v>256</v>
      </c>
      <c r="H114" s="401" t="s">
        <v>337</v>
      </c>
      <c r="I114" s="402" t="s">
        <v>258</v>
      </c>
      <c r="J114" s="400" t="s">
        <v>338</v>
      </c>
      <c r="K114" s="401" t="str">
        <f>K92</f>
        <v>Current Tariffs 2014/15</v>
      </c>
      <c r="L114" s="402" t="str">
        <f>L92</f>
        <v>Proposed Tariffs 2015/16</v>
      </c>
    </row>
    <row r="115" spans="1:13" x14ac:dyDescent="0.3">
      <c r="A115" s="340"/>
      <c r="B115" s="475" t="s">
        <v>339</v>
      </c>
      <c r="C115" s="475"/>
      <c r="D115" s="475"/>
      <c r="E115" s="475"/>
      <c r="F115" s="476"/>
      <c r="G115" s="403">
        <v>514.92340799999999</v>
      </c>
      <c r="H115" s="363">
        <f>G115*6/100+G115</f>
        <v>545.81881248000002</v>
      </c>
      <c r="I115" s="404">
        <f>H115*6/100+H115</f>
        <v>578.56794122880001</v>
      </c>
      <c r="J115" s="362">
        <v>809.53132799999992</v>
      </c>
      <c r="K115" s="363">
        <f>J115*6.8/100+J115</f>
        <v>864.5794583039999</v>
      </c>
      <c r="L115" s="365">
        <f>K115*6.8/100+K115</f>
        <v>923.37086146867193</v>
      </c>
    </row>
    <row r="116" spans="1:13" x14ac:dyDescent="0.3">
      <c r="A116" s="340"/>
      <c r="B116" s="475" t="s">
        <v>340</v>
      </c>
      <c r="C116" s="475"/>
      <c r="D116" s="475"/>
      <c r="E116" s="475"/>
      <c r="F116" s="476"/>
      <c r="G116" s="403">
        <v>294.60792000000004</v>
      </c>
      <c r="H116" s="363">
        <f>G116*6.8/100+G116</f>
        <v>314.64125856000004</v>
      </c>
      <c r="I116" s="404">
        <f>H116*6/100+H116</f>
        <v>333.51973407360003</v>
      </c>
      <c r="J116" s="362">
        <v>514.92340799999999</v>
      </c>
      <c r="K116" s="363">
        <f t="shared" ref="K116:K120" si="13">J116*6.8/100+J116</f>
        <v>549.93819974400003</v>
      </c>
      <c r="L116" s="365">
        <f>K116*6.8/100+K116</f>
        <v>587.333997326592</v>
      </c>
    </row>
    <row r="117" spans="1:13" x14ac:dyDescent="0.3">
      <c r="A117" s="340"/>
      <c r="B117" s="475" t="s">
        <v>341</v>
      </c>
      <c r="C117" s="475"/>
      <c r="D117" s="475"/>
      <c r="E117" s="475"/>
      <c r="F117" s="476"/>
      <c r="G117" s="403">
        <v>220.31548799999996</v>
      </c>
      <c r="H117" s="363">
        <f>G117*6.8/100+G117</f>
        <v>235.29694118399996</v>
      </c>
      <c r="I117" s="405">
        <f t="shared" ref="I117:I120" si="14">H117*6/100+H117</f>
        <v>249.41475765503995</v>
      </c>
      <c r="J117" s="362">
        <v>441.91187999999994</v>
      </c>
      <c r="K117" s="363">
        <f t="shared" si="13"/>
        <v>471.96188783999992</v>
      </c>
      <c r="L117" s="365">
        <f>K117*6.8/100+K117</f>
        <v>504.0552962131199</v>
      </c>
    </row>
    <row r="118" spans="1:13" x14ac:dyDescent="0.3">
      <c r="A118" s="340"/>
      <c r="B118" s="475" t="s">
        <v>342</v>
      </c>
      <c r="C118" s="475"/>
      <c r="D118" s="475"/>
      <c r="E118" s="475"/>
      <c r="F118" s="476"/>
      <c r="G118" s="403">
        <v>441.91187999999994</v>
      </c>
      <c r="H118" s="363">
        <f>G118*6.8/100+G118</f>
        <v>471.96188783999992</v>
      </c>
      <c r="I118" s="405">
        <f t="shared" si="14"/>
        <v>500.27960111039994</v>
      </c>
      <c r="J118" s="362">
        <v>883.82375999999988</v>
      </c>
      <c r="K118" s="363">
        <f t="shared" si="13"/>
        <v>943.92377567999984</v>
      </c>
      <c r="L118" s="365">
        <f>K118*6.8/100+K118</f>
        <v>1008.1105924262398</v>
      </c>
    </row>
    <row r="119" spans="1:13" x14ac:dyDescent="0.3">
      <c r="A119" s="340"/>
      <c r="B119" s="475" t="s">
        <v>343</v>
      </c>
      <c r="C119" s="475"/>
      <c r="D119" s="475"/>
      <c r="E119" s="475"/>
      <c r="F119" s="476"/>
      <c r="G119" s="403">
        <v>235.68633599999995</v>
      </c>
      <c r="H119" s="363">
        <f>G119*6.8/100+G119</f>
        <v>251.71300684799996</v>
      </c>
      <c r="I119" s="405">
        <f t="shared" si="14"/>
        <v>266.81578725887994</v>
      </c>
      <c r="J119" s="362">
        <v>235.68633599999995</v>
      </c>
      <c r="K119" s="363">
        <f t="shared" si="13"/>
        <v>251.71300684799996</v>
      </c>
      <c r="L119" s="365">
        <f>K119*6.8/100+K119</f>
        <v>268.82949131366394</v>
      </c>
    </row>
    <row r="120" spans="1:13" x14ac:dyDescent="0.3">
      <c r="A120" s="340"/>
      <c r="B120" s="475" t="s">
        <v>344</v>
      </c>
      <c r="C120" s="475"/>
      <c r="D120" s="475"/>
      <c r="E120" s="475"/>
      <c r="F120" s="476"/>
      <c r="G120" s="403">
        <v>220.31548799999996</v>
      </c>
      <c r="H120" s="363">
        <f>G120*6.8/100+G120</f>
        <v>235.29694118399996</v>
      </c>
      <c r="I120" s="405">
        <f t="shared" si="14"/>
        <v>249.41475765503995</v>
      </c>
      <c r="J120" s="362">
        <v>220.31548799999996</v>
      </c>
      <c r="K120" s="363">
        <f t="shared" si="13"/>
        <v>235.29694118399996</v>
      </c>
      <c r="L120" s="365">
        <f>K120*6.8/100+K120</f>
        <v>251.29713318451195</v>
      </c>
    </row>
    <row r="121" spans="1:13" x14ac:dyDescent="0.3">
      <c r="A121" s="340"/>
      <c r="B121" s="475" t="s">
        <v>345</v>
      </c>
      <c r="C121" s="475"/>
      <c r="D121" s="475"/>
      <c r="E121" s="475"/>
      <c r="F121" s="476"/>
      <c r="G121" s="362" t="s">
        <v>324</v>
      </c>
      <c r="H121" s="394" t="s">
        <v>324</v>
      </c>
      <c r="I121" s="406" t="s">
        <v>324</v>
      </c>
      <c r="J121" s="362" t="s">
        <v>324</v>
      </c>
      <c r="K121" s="394" t="s">
        <v>324</v>
      </c>
      <c r="L121" s="407" t="s">
        <v>324</v>
      </c>
    </row>
    <row r="122" spans="1:13" ht="16.2" thickBot="1" x14ac:dyDescent="0.35">
      <c r="A122" s="374"/>
      <c r="B122" s="485" t="s">
        <v>346</v>
      </c>
      <c r="C122" s="485"/>
      <c r="D122" s="485"/>
      <c r="E122" s="485"/>
      <c r="F122" s="486"/>
      <c r="G122" s="408">
        <v>166.75919999999999</v>
      </c>
      <c r="H122" s="386">
        <v>176.76475199999999</v>
      </c>
      <c r="I122" s="409">
        <f>H122*6.8/100+H122</f>
        <v>188.78475513599997</v>
      </c>
      <c r="J122" s="375">
        <v>220.31548799999996</v>
      </c>
      <c r="K122" s="386">
        <f>J122*6.8/100+J122</f>
        <v>235.29694118399996</v>
      </c>
      <c r="L122" s="390">
        <f>K122*6.8/100+K122</f>
        <v>251.29713318451195</v>
      </c>
    </row>
    <row r="123" spans="1:13" x14ac:dyDescent="0.3">
      <c r="B123" s="491"/>
      <c r="C123" s="491"/>
      <c r="D123" s="491"/>
      <c r="E123" s="491"/>
      <c r="F123" s="491"/>
    </row>
    <row r="125" spans="1:13" ht="16.2" thickBot="1" x14ac:dyDescent="0.35">
      <c r="A125" s="379" t="s">
        <v>347</v>
      </c>
    </row>
    <row r="126" spans="1:13" ht="46.8" x14ac:dyDescent="0.3">
      <c r="A126" s="385"/>
      <c r="B126" s="357"/>
      <c r="C126" s="357"/>
      <c r="D126" s="357"/>
      <c r="E126" s="357"/>
      <c r="F126" s="357"/>
      <c r="G126" s="357"/>
      <c r="H126" s="357"/>
      <c r="I126" s="358"/>
      <c r="J126" s="359" t="s">
        <v>338</v>
      </c>
      <c r="K126" s="360" t="s">
        <v>348</v>
      </c>
      <c r="L126" s="361" t="s">
        <v>349</v>
      </c>
    </row>
    <row r="127" spans="1:13" x14ac:dyDescent="0.3">
      <c r="A127" s="340"/>
      <c r="B127" s="505" t="s">
        <v>350</v>
      </c>
      <c r="C127" s="506"/>
      <c r="D127" s="506"/>
      <c r="E127" s="506"/>
      <c r="F127" s="506"/>
      <c r="G127" s="506"/>
      <c r="H127" s="506"/>
      <c r="I127" s="507"/>
      <c r="J127" s="510">
        <v>235.68633600000001</v>
      </c>
      <c r="K127" s="513">
        <f>J127*6.8/100+J127</f>
        <v>251.71300684800002</v>
      </c>
      <c r="L127" s="502">
        <f>K127*6/100+K127</f>
        <v>266.81578725887999</v>
      </c>
    </row>
    <row r="128" spans="1:13" x14ac:dyDescent="0.3">
      <c r="A128" s="340"/>
      <c r="B128" s="506"/>
      <c r="C128" s="506"/>
      <c r="D128" s="506"/>
      <c r="E128" s="506"/>
      <c r="F128" s="506"/>
      <c r="G128" s="506"/>
      <c r="H128" s="506"/>
      <c r="I128" s="507"/>
      <c r="J128" s="511"/>
      <c r="K128" s="514"/>
      <c r="L128" s="503"/>
    </row>
    <row r="129" spans="1:12" x14ac:dyDescent="0.3">
      <c r="A129" s="340"/>
      <c r="B129" s="506"/>
      <c r="C129" s="506"/>
      <c r="D129" s="506"/>
      <c r="E129" s="506"/>
      <c r="F129" s="506"/>
      <c r="G129" s="506"/>
      <c r="H129" s="506"/>
      <c r="I129" s="507"/>
      <c r="J129" s="519"/>
      <c r="K129" s="520"/>
      <c r="L129" s="504"/>
    </row>
    <row r="130" spans="1:12" x14ac:dyDescent="0.3">
      <c r="A130" s="340"/>
      <c r="B130" s="505" t="s">
        <v>351</v>
      </c>
      <c r="C130" s="506"/>
      <c r="D130" s="506"/>
      <c r="E130" s="506"/>
      <c r="F130" s="506"/>
      <c r="G130" s="506"/>
      <c r="H130" s="506"/>
      <c r="I130" s="507"/>
      <c r="J130" s="510">
        <v>589.21583999999996</v>
      </c>
      <c r="K130" s="513">
        <f>J130*6.8/100+J130</f>
        <v>629.28251711999997</v>
      </c>
      <c r="L130" s="502">
        <f>K130*6/100+K130</f>
        <v>667.03946814719995</v>
      </c>
    </row>
    <row r="131" spans="1:12" x14ac:dyDescent="0.3">
      <c r="A131" s="340"/>
      <c r="B131" s="506"/>
      <c r="C131" s="506"/>
      <c r="D131" s="506"/>
      <c r="E131" s="506"/>
      <c r="F131" s="506"/>
      <c r="G131" s="506"/>
      <c r="H131" s="506"/>
      <c r="I131" s="507"/>
      <c r="J131" s="511"/>
      <c r="K131" s="514"/>
      <c r="L131" s="503"/>
    </row>
    <row r="132" spans="1:12" ht="16.2" thickBot="1" x14ac:dyDescent="0.35">
      <c r="A132" s="374"/>
      <c r="B132" s="508"/>
      <c r="C132" s="508"/>
      <c r="D132" s="508"/>
      <c r="E132" s="508"/>
      <c r="F132" s="508"/>
      <c r="G132" s="508"/>
      <c r="H132" s="508"/>
      <c r="I132" s="509"/>
      <c r="J132" s="512"/>
      <c r="K132" s="515"/>
      <c r="L132" s="516"/>
    </row>
    <row r="133" spans="1:12" ht="16.2" thickBot="1" x14ac:dyDescent="0.35">
      <c r="A133" s="337" t="s">
        <v>352</v>
      </c>
    </row>
    <row r="134" spans="1:12" ht="46.8" x14ac:dyDescent="0.3">
      <c r="A134" s="385"/>
      <c r="B134" s="357"/>
      <c r="C134" s="357"/>
      <c r="D134" s="357"/>
      <c r="E134" s="357"/>
      <c r="F134" s="357"/>
      <c r="G134" s="357"/>
      <c r="H134" s="357"/>
      <c r="I134" s="358"/>
      <c r="J134" s="359" t="s">
        <v>353</v>
      </c>
      <c r="K134" s="360" t="str">
        <f>K126</f>
        <v>Current Tariffs 2014/2015</v>
      </c>
      <c r="L134" s="410" t="str">
        <f>L126</f>
        <v>Proposed Tariffs for 2015/16</v>
      </c>
    </row>
    <row r="135" spans="1:12" x14ac:dyDescent="0.3">
      <c r="A135" s="340"/>
      <c r="B135" s="475" t="s">
        <v>354</v>
      </c>
      <c r="C135" s="475"/>
      <c r="D135" s="475"/>
      <c r="E135" s="475"/>
      <c r="F135" s="475"/>
      <c r="G135" s="475"/>
      <c r="H135" s="475"/>
      <c r="I135" s="476"/>
      <c r="J135" s="411">
        <v>88.38</v>
      </c>
      <c r="K135" s="366">
        <f>J135*6.8/100+J135</f>
        <v>94.389839999999992</v>
      </c>
      <c r="L135" s="365">
        <f>K135*6/100+K135</f>
        <v>100.05323039999999</v>
      </c>
    </row>
    <row r="136" spans="1:12" x14ac:dyDescent="0.3">
      <c r="A136" s="340"/>
      <c r="B136" s="475" t="s">
        <v>355</v>
      </c>
      <c r="C136" s="475"/>
      <c r="D136" s="475"/>
      <c r="E136" s="475"/>
      <c r="F136" s="475"/>
      <c r="G136" s="475"/>
      <c r="H136" s="475"/>
      <c r="I136" s="476"/>
      <c r="J136" s="412">
        <v>163.02000000000001</v>
      </c>
      <c r="K136" s="366">
        <f t="shared" ref="K136:K143" si="15">J136*6.8/100+J136</f>
        <v>174.10536000000002</v>
      </c>
      <c r="L136" s="365">
        <f>K136*6/100+K136</f>
        <v>184.55168160000002</v>
      </c>
    </row>
    <row r="137" spans="1:12" x14ac:dyDescent="0.3">
      <c r="A137" s="340"/>
      <c r="B137" s="517" t="s">
        <v>356</v>
      </c>
      <c r="C137" s="517"/>
      <c r="D137" s="517"/>
      <c r="E137" s="517"/>
      <c r="F137" s="517"/>
      <c r="G137" s="517"/>
      <c r="H137" s="517"/>
      <c r="I137" s="518"/>
      <c r="J137" s="412"/>
      <c r="K137" s="366">
        <f t="shared" si="15"/>
        <v>0</v>
      </c>
      <c r="L137" s="365"/>
    </row>
    <row r="138" spans="1:12" x14ac:dyDescent="0.3">
      <c r="A138" s="340"/>
      <c r="B138" s="413"/>
      <c r="C138" s="475" t="s">
        <v>357</v>
      </c>
      <c r="D138" s="475"/>
      <c r="E138" s="475"/>
      <c r="F138" s="475"/>
      <c r="G138" s="475"/>
      <c r="H138" s="475"/>
      <c r="I138" s="476"/>
      <c r="J138" s="412"/>
      <c r="K138" s="366">
        <f t="shared" si="15"/>
        <v>0</v>
      </c>
      <c r="L138" s="365"/>
    </row>
    <row r="139" spans="1:12" x14ac:dyDescent="0.3">
      <c r="A139" s="340"/>
      <c r="B139" s="413"/>
      <c r="C139" s="341"/>
      <c r="D139" s="475" t="s">
        <v>358</v>
      </c>
      <c r="E139" s="475"/>
      <c r="F139" s="475"/>
      <c r="G139" s="475"/>
      <c r="H139" s="475"/>
      <c r="I139" s="476"/>
      <c r="J139" s="412">
        <v>375</v>
      </c>
      <c r="K139" s="366">
        <f t="shared" si="15"/>
        <v>400.5</v>
      </c>
      <c r="L139" s="365">
        <f>K139*6/100+K139</f>
        <v>424.53</v>
      </c>
    </row>
    <row r="140" spans="1:12" x14ac:dyDescent="0.3">
      <c r="A140" s="340"/>
      <c r="B140" s="413"/>
      <c r="C140" s="341"/>
      <c r="D140" s="492" t="s">
        <v>359</v>
      </c>
      <c r="E140" s="492"/>
      <c r="F140" s="492"/>
      <c r="G140" s="492"/>
      <c r="H140" s="492"/>
      <c r="I140" s="493"/>
      <c r="J140" s="412">
        <v>2500</v>
      </c>
      <c r="K140" s="366">
        <f t="shared" si="15"/>
        <v>2670</v>
      </c>
      <c r="L140" s="365">
        <f>K140*6/100+K140</f>
        <v>2830.2</v>
      </c>
    </row>
    <row r="141" spans="1:12" x14ac:dyDescent="0.3">
      <c r="A141" s="340"/>
      <c r="B141" s="413"/>
      <c r="C141" s="475" t="s">
        <v>360</v>
      </c>
      <c r="D141" s="475"/>
      <c r="E141" s="475"/>
      <c r="F141" s="475"/>
      <c r="G141" s="475"/>
      <c r="H141" s="475"/>
      <c r="I141" s="476"/>
      <c r="J141" s="412"/>
      <c r="K141" s="366">
        <f t="shared" si="15"/>
        <v>0</v>
      </c>
      <c r="L141" s="365"/>
    </row>
    <row r="142" spans="1:12" x14ac:dyDescent="0.3">
      <c r="A142" s="340"/>
      <c r="B142" s="413"/>
      <c r="C142" s="341"/>
      <c r="D142" s="523" t="s">
        <v>358</v>
      </c>
      <c r="E142" s="523"/>
      <c r="F142" s="523"/>
      <c r="G142" s="523"/>
      <c r="H142" s="523"/>
      <c r="I142" s="524"/>
      <c r="J142" s="412">
        <v>0</v>
      </c>
      <c r="K142" s="366">
        <f t="shared" si="15"/>
        <v>0</v>
      </c>
      <c r="L142" s="365">
        <f>K142*6.8/100+K142</f>
        <v>0</v>
      </c>
    </row>
    <row r="143" spans="1:12" ht="16.2" thickBot="1" x14ac:dyDescent="0.35">
      <c r="A143" s="374"/>
      <c r="B143" s="414"/>
      <c r="C143" s="353"/>
      <c r="D143" s="477" t="s">
        <v>359</v>
      </c>
      <c r="E143" s="477"/>
      <c r="F143" s="477"/>
      <c r="G143" s="477"/>
      <c r="H143" s="477"/>
      <c r="I143" s="478"/>
      <c r="J143" s="396">
        <v>0</v>
      </c>
      <c r="K143" s="415">
        <f t="shared" si="15"/>
        <v>0</v>
      </c>
      <c r="L143" s="390">
        <f>K143*6.8/100+K143</f>
        <v>0</v>
      </c>
    </row>
    <row r="145" spans="1:13" ht="18" customHeight="1" thickBot="1" x14ac:dyDescent="0.35">
      <c r="A145" s="379" t="s">
        <v>361</v>
      </c>
    </row>
    <row r="146" spans="1:13" ht="31.2" x14ac:dyDescent="0.3">
      <c r="A146" s="385"/>
      <c r="B146" s="357"/>
      <c r="C146" s="357"/>
      <c r="D146" s="357"/>
      <c r="E146" s="357"/>
      <c r="F146" s="357"/>
      <c r="G146" s="357"/>
      <c r="H146" s="357"/>
      <c r="I146" s="358"/>
      <c r="J146" s="359" t="s">
        <v>362</v>
      </c>
      <c r="K146" s="360" t="s">
        <v>363</v>
      </c>
      <c r="L146" s="410" t="s">
        <v>364</v>
      </c>
    </row>
    <row r="147" spans="1:13" x14ac:dyDescent="0.3">
      <c r="A147" s="340"/>
      <c r="B147" s="475" t="s">
        <v>365</v>
      </c>
      <c r="C147" s="475"/>
      <c r="D147" s="475"/>
      <c r="E147" s="475"/>
      <c r="F147" s="475"/>
      <c r="G147" s="475"/>
      <c r="H147" s="475"/>
      <c r="I147" s="476"/>
      <c r="J147" s="412">
        <v>50</v>
      </c>
      <c r="K147" s="366">
        <v>50</v>
      </c>
      <c r="L147" s="416">
        <v>50</v>
      </c>
    </row>
    <row r="148" spans="1:13" x14ac:dyDescent="0.3">
      <c r="A148" s="340"/>
      <c r="B148" s="475" t="s">
        <v>366</v>
      </c>
      <c r="C148" s="475"/>
      <c r="D148" s="475"/>
      <c r="E148" s="475"/>
      <c r="F148" s="475"/>
      <c r="G148" s="475"/>
      <c r="H148" s="475"/>
      <c r="I148" s="476"/>
      <c r="J148" s="412"/>
      <c r="K148" s="366"/>
      <c r="L148" s="416"/>
    </row>
    <row r="149" spans="1:13" x14ac:dyDescent="0.3">
      <c r="A149" s="340"/>
      <c r="B149" s="517" t="s">
        <v>367</v>
      </c>
      <c r="C149" s="517"/>
      <c r="D149" s="517"/>
      <c r="E149" s="517"/>
      <c r="F149" s="517"/>
      <c r="G149" s="517"/>
      <c r="H149" s="517"/>
      <c r="I149" s="518"/>
      <c r="J149" s="412"/>
      <c r="K149" s="366"/>
      <c r="L149" s="416"/>
    </row>
    <row r="150" spans="1:13" x14ac:dyDescent="0.3">
      <c r="A150" s="340"/>
      <c r="B150" s="413"/>
      <c r="C150" s="475" t="s">
        <v>368</v>
      </c>
      <c r="D150" s="475"/>
      <c r="E150" s="475"/>
      <c r="F150" s="475"/>
      <c r="G150" s="475"/>
      <c r="H150" s="475"/>
      <c r="I150" s="476"/>
      <c r="J150" s="412">
        <v>150</v>
      </c>
      <c r="K150" s="366">
        <v>150</v>
      </c>
      <c r="L150" s="416">
        <v>160</v>
      </c>
    </row>
    <row r="151" spans="1:13" x14ac:dyDescent="0.3">
      <c r="A151" s="340"/>
      <c r="B151" s="413"/>
      <c r="C151" s="480" t="s">
        <v>369</v>
      </c>
      <c r="D151" s="487"/>
      <c r="E151" s="487"/>
      <c r="F151" s="487"/>
      <c r="G151" s="487"/>
      <c r="H151" s="487"/>
      <c r="I151" s="488"/>
      <c r="J151" s="412">
        <v>350</v>
      </c>
      <c r="K151" s="366">
        <v>350</v>
      </c>
      <c r="L151" s="416">
        <v>370</v>
      </c>
    </row>
    <row r="152" spans="1:13" x14ac:dyDescent="0.3">
      <c r="A152" s="340"/>
      <c r="B152" s="413"/>
      <c r="C152" s="480" t="s">
        <v>370</v>
      </c>
      <c r="D152" s="487"/>
      <c r="E152" s="487"/>
      <c r="F152" s="487"/>
      <c r="G152" s="487"/>
      <c r="H152" s="487"/>
      <c r="I152" s="488"/>
      <c r="J152" s="412">
        <v>500</v>
      </c>
      <c r="K152" s="366">
        <v>500</v>
      </c>
      <c r="L152" s="416">
        <v>550</v>
      </c>
    </row>
    <row r="153" spans="1:13" ht="16.2" thickBot="1" x14ac:dyDescent="0.35">
      <c r="A153" s="374"/>
      <c r="B153" s="417"/>
      <c r="C153" s="485" t="s">
        <v>371</v>
      </c>
      <c r="D153" s="485"/>
      <c r="E153" s="485"/>
      <c r="F153" s="485"/>
      <c r="G153" s="485"/>
      <c r="H153" s="485"/>
      <c r="I153" s="486"/>
      <c r="J153" s="396">
        <v>500</v>
      </c>
      <c r="K153" s="415">
        <v>500</v>
      </c>
      <c r="L153" s="418">
        <v>550</v>
      </c>
    </row>
    <row r="155" spans="1:13" ht="16.2" thickBot="1" x14ac:dyDescent="0.35">
      <c r="A155" s="521" t="s">
        <v>372</v>
      </c>
      <c r="B155" s="521"/>
      <c r="C155" s="521"/>
      <c r="D155" s="521"/>
      <c r="J155" s="341"/>
    </row>
    <row r="156" spans="1:13" ht="31.2" x14ac:dyDescent="0.3">
      <c r="A156" s="385"/>
      <c r="B156" s="357"/>
      <c r="C156" s="357"/>
      <c r="D156" s="357"/>
      <c r="E156" s="357"/>
      <c r="F156" s="357"/>
      <c r="G156" s="357"/>
      <c r="H156" s="357"/>
      <c r="I156" s="358"/>
      <c r="J156" s="419" t="s">
        <v>373</v>
      </c>
      <c r="K156" s="419" t="s">
        <v>374</v>
      </c>
      <c r="L156" s="419" t="s">
        <v>375</v>
      </c>
    </row>
    <row r="157" spans="1:13" ht="16.2" thickBot="1" x14ac:dyDescent="0.35">
      <c r="A157" s="340"/>
      <c r="B157" s="341"/>
      <c r="C157" s="341"/>
      <c r="D157" s="341"/>
      <c r="E157" s="341"/>
      <c r="F157" s="341"/>
      <c r="G157" s="341"/>
      <c r="H157" s="341"/>
      <c r="I157" s="342"/>
      <c r="J157" s="420" t="s">
        <v>376</v>
      </c>
      <c r="K157" s="420" t="s">
        <v>377</v>
      </c>
      <c r="L157" s="420" t="s">
        <v>378</v>
      </c>
      <c r="M157" s="421"/>
    </row>
    <row r="158" spans="1:13" x14ac:dyDescent="0.3">
      <c r="A158" s="340"/>
      <c r="B158" s="341"/>
      <c r="C158" s="341"/>
      <c r="D158" s="341"/>
      <c r="E158" s="341"/>
      <c r="F158" s="341"/>
      <c r="G158" s="341"/>
      <c r="H158" s="341"/>
      <c r="I158" s="342"/>
      <c r="J158" s="422"/>
      <c r="K158" s="423"/>
      <c r="L158" s="424"/>
      <c r="M158" s="421"/>
    </row>
    <row r="159" spans="1:13" x14ac:dyDescent="0.3">
      <c r="A159" s="425" t="s">
        <v>379</v>
      </c>
      <c r="B159" s="472" t="s">
        <v>380</v>
      </c>
      <c r="C159" s="472"/>
      <c r="D159" s="472"/>
      <c r="E159" s="472"/>
      <c r="F159" s="472"/>
      <c r="G159" s="472"/>
      <c r="H159" s="472"/>
      <c r="I159" s="522"/>
      <c r="J159" s="426">
        <v>88.38</v>
      </c>
      <c r="K159" s="427">
        <v>94.39</v>
      </c>
      <c r="L159" s="428">
        <f>K159*6/100+K159</f>
        <v>100.0534</v>
      </c>
      <c r="M159" s="421"/>
    </row>
    <row r="160" spans="1:13" x14ac:dyDescent="0.3">
      <c r="A160" s="429" t="s">
        <v>381</v>
      </c>
      <c r="B160" s="530" t="s">
        <v>382</v>
      </c>
      <c r="C160" s="530"/>
      <c r="D160" s="530"/>
      <c r="E160" s="530"/>
      <c r="F160" s="530"/>
      <c r="G160" s="530"/>
      <c r="H160" s="530"/>
      <c r="I160" s="531"/>
      <c r="J160" s="426">
        <v>163.02000000000001</v>
      </c>
      <c r="K160" s="427">
        <v>174.11</v>
      </c>
      <c r="L160" s="428">
        <f>K160*6/100+K160</f>
        <v>184.5566</v>
      </c>
      <c r="M160" s="421"/>
    </row>
    <row r="161" spans="1:13" x14ac:dyDescent="0.3">
      <c r="A161" s="429" t="s">
        <v>383</v>
      </c>
      <c r="B161" s="530" t="s">
        <v>384</v>
      </c>
      <c r="C161" s="530"/>
      <c r="D161" s="530"/>
      <c r="E161" s="530"/>
      <c r="F161" s="530"/>
      <c r="G161" s="530"/>
      <c r="H161" s="530"/>
      <c r="I161" s="531"/>
      <c r="J161" s="426"/>
      <c r="K161" s="427"/>
      <c r="L161" s="428"/>
      <c r="M161" s="421"/>
    </row>
    <row r="162" spans="1:13" x14ac:dyDescent="0.3">
      <c r="A162" s="412" t="s">
        <v>385</v>
      </c>
      <c r="B162" s="532" t="s">
        <v>386</v>
      </c>
      <c r="C162" s="533"/>
      <c r="D162" s="533"/>
      <c r="E162" s="533"/>
      <c r="F162" s="533"/>
      <c r="G162" s="533"/>
      <c r="H162" s="533"/>
      <c r="I162" s="534"/>
      <c r="J162" s="426"/>
      <c r="K162" s="427"/>
      <c r="L162" s="428"/>
      <c r="M162" s="421"/>
    </row>
    <row r="163" spans="1:13" x14ac:dyDescent="0.3">
      <c r="A163" s="412"/>
      <c r="B163" s="366"/>
      <c r="C163" s="535" t="s">
        <v>358</v>
      </c>
      <c r="D163" s="530"/>
      <c r="E163" s="530"/>
      <c r="F163" s="530"/>
      <c r="G163" s="530"/>
      <c r="H163" s="530"/>
      <c r="I163" s="531"/>
      <c r="J163" s="426">
        <v>375</v>
      </c>
      <c r="K163" s="427">
        <v>400.5</v>
      </c>
      <c r="L163" s="428">
        <f>K163*12.29/100+K163</f>
        <v>449.72145</v>
      </c>
      <c r="M163" s="421"/>
    </row>
    <row r="164" spans="1:13" x14ac:dyDescent="0.3">
      <c r="A164" s="412"/>
      <c r="B164" s="366"/>
      <c r="C164" s="535" t="s">
        <v>359</v>
      </c>
      <c r="D164" s="530"/>
      <c r="E164" s="530"/>
      <c r="F164" s="530"/>
      <c r="G164" s="530"/>
      <c r="H164" s="530"/>
      <c r="I164" s="531"/>
      <c r="J164" s="426">
        <v>2500</v>
      </c>
      <c r="K164" s="427">
        <v>2670</v>
      </c>
      <c r="L164" s="428">
        <f>K164*12.29/100+K164</f>
        <v>2998.143</v>
      </c>
      <c r="M164" s="421"/>
    </row>
    <row r="165" spans="1:13" ht="16.2" thickBot="1" x14ac:dyDescent="0.35">
      <c r="A165" s="374"/>
      <c r="B165" s="353"/>
      <c r="C165" s="353"/>
      <c r="D165" s="353"/>
      <c r="E165" s="353"/>
      <c r="F165" s="353"/>
      <c r="G165" s="430"/>
      <c r="H165" s="430"/>
      <c r="I165" s="431"/>
      <c r="J165" s="432"/>
      <c r="K165" s="433"/>
      <c r="L165" s="434"/>
      <c r="M165" s="421"/>
    </row>
    <row r="166" spans="1:13" ht="16.2" thickBot="1" x14ac:dyDescent="0.35">
      <c r="J166" s="435"/>
      <c r="K166" s="435"/>
      <c r="L166" s="435"/>
      <c r="M166" s="421"/>
    </row>
    <row r="167" spans="1:13" ht="47.4" thickBot="1" x14ac:dyDescent="0.35">
      <c r="A167" s="436">
        <v>11</v>
      </c>
      <c r="B167" s="536" t="s">
        <v>387</v>
      </c>
      <c r="C167" s="536"/>
      <c r="D167" s="536"/>
      <c r="E167" s="536"/>
      <c r="F167" s="536"/>
      <c r="G167" s="357"/>
      <c r="H167" s="357"/>
      <c r="I167" s="358"/>
      <c r="J167" s="437" t="s">
        <v>362</v>
      </c>
      <c r="K167" s="437" t="s">
        <v>363</v>
      </c>
      <c r="L167" s="437" t="s">
        <v>388</v>
      </c>
    </row>
    <row r="168" spans="1:13" x14ac:dyDescent="0.3">
      <c r="A168" s="438">
        <v>11.1</v>
      </c>
      <c r="B168" s="525" t="s">
        <v>389</v>
      </c>
      <c r="C168" s="474"/>
      <c r="D168" s="474"/>
      <c r="E168" s="474"/>
      <c r="F168" s="474"/>
      <c r="G168" s="474"/>
      <c r="H168" s="474"/>
      <c r="I168" s="526"/>
      <c r="J168" s="439">
        <v>0</v>
      </c>
      <c r="K168" s="440">
        <v>0</v>
      </c>
      <c r="L168" s="441" t="s">
        <v>390</v>
      </c>
    </row>
    <row r="169" spans="1:13" x14ac:dyDescent="0.3">
      <c r="A169" s="438">
        <v>11.2</v>
      </c>
      <c r="B169" s="525" t="s">
        <v>391</v>
      </c>
      <c r="C169" s="474"/>
      <c r="D169" s="474"/>
      <c r="E169" s="474"/>
      <c r="F169" s="474"/>
      <c r="G169" s="474"/>
      <c r="H169" s="474"/>
      <c r="I169" s="526"/>
      <c r="J169" s="412"/>
      <c r="K169" s="366">
        <v>0</v>
      </c>
      <c r="L169" s="442" t="s">
        <v>392</v>
      </c>
    </row>
    <row r="170" spans="1:13" x14ac:dyDescent="0.3">
      <c r="A170" s="438">
        <v>11.3</v>
      </c>
      <c r="B170" s="525" t="s">
        <v>393</v>
      </c>
      <c r="C170" s="474"/>
      <c r="D170" s="474"/>
      <c r="E170" s="474"/>
      <c r="F170" s="474"/>
      <c r="G170" s="474"/>
      <c r="H170" s="474"/>
      <c r="I170" s="526"/>
      <c r="J170" s="412"/>
      <c r="K170" s="366">
        <v>0</v>
      </c>
      <c r="L170" s="442" t="s">
        <v>392</v>
      </c>
    </row>
    <row r="171" spans="1:13" ht="16.2" thickBot="1" x14ac:dyDescent="0.35">
      <c r="A171" s="443">
        <v>11.4</v>
      </c>
      <c r="B171" s="527" t="s">
        <v>394</v>
      </c>
      <c r="C171" s="528"/>
      <c r="D171" s="528"/>
      <c r="E171" s="528"/>
      <c r="F171" s="528"/>
      <c r="G171" s="528"/>
      <c r="H171" s="528"/>
      <c r="I171" s="529"/>
      <c r="J171" s="396">
        <v>0</v>
      </c>
      <c r="K171" s="415">
        <v>0</v>
      </c>
      <c r="L171" s="444">
        <v>950</v>
      </c>
    </row>
    <row r="172" spans="1:13" x14ac:dyDescent="0.3">
      <c r="J172" s="341"/>
      <c r="K172" s="341"/>
      <c r="L172" s="445"/>
    </row>
    <row r="173" spans="1:13" x14ac:dyDescent="0.3">
      <c r="J173" s="341"/>
      <c r="K173" s="341"/>
      <c r="L173" s="445"/>
    </row>
    <row r="174" spans="1:13" x14ac:dyDescent="0.3">
      <c r="J174" s="341"/>
      <c r="K174" s="341"/>
      <c r="L174" s="445"/>
    </row>
  </sheetData>
  <sheetProtection password="D82E" sheet="1" objects="1" scenarios="1"/>
  <mergeCells count="132">
    <mergeCell ref="B168:I168"/>
    <mergeCell ref="B169:I169"/>
    <mergeCell ref="B170:I170"/>
    <mergeCell ref="B171:I171"/>
    <mergeCell ref="B160:I160"/>
    <mergeCell ref="B161:I161"/>
    <mergeCell ref="B162:I162"/>
    <mergeCell ref="C163:I163"/>
    <mergeCell ref="C164:I164"/>
    <mergeCell ref="B167:F167"/>
    <mergeCell ref="C150:I150"/>
    <mergeCell ref="C151:I151"/>
    <mergeCell ref="C152:I152"/>
    <mergeCell ref="C153:I153"/>
    <mergeCell ref="A155:D155"/>
    <mergeCell ref="B159:I159"/>
    <mergeCell ref="C141:I141"/>
    <mergeCell ref="D142:I142"/>
    <mergeCell ref="D143:I143"/>
    <mergeCell ref="B147:I147"/>
    <mergeCell ref="B148:I148"/>
    <mergeCell ref="B149:I149"/>
    <mergeCell ref="B135:I135"/>
    <mergeCell ref="B136:I136"/>
    <mergeCell ref="B137:I137"/>
    <mergeCell ref="C138:I138"/>
    <mergeCell ref="D139:I139"/>
    <mergeCell ref="D140:I140"/>
    <mergeCell ref="B127:I129"/>
    <mergeCell ref="J127:J129"/>
    <mergeCell ref="K127:K129"/>
    <mergeCell ref="L127:L129"/>
    <mergeCell ref="B130:I132"/>
    <mergeCell ref="J130:J132"/>
    <mergeCell ref="K130:K132"/>
    <mergeCell ref="L130:L132"/>
    <mergeCell ref="B118:F118"/>
    <mergeCell ref="B119:F119"/>
    <mergeCell ref="B120:F120"/>
    <mergeCell ref="B121:F121"/>
    <mergeCell ref="B122:F122"/>
    <mergeCell ref="B123:F123"/>
    <mergeCell ref="C108:I108"/>
    <mergeCell ref="G113:I113"/>
    <mergeCell ref="J113:L113"/>
    <mergeCell ref="B115:F115"/>
    <mergeCell ref="B116:F116"/>
    <mergeCell ref="B117:F117"/>
    <mergeCell ref="C102:I102"/>
    <mergeCell ref="C103:I103"/>
    <mergeCell ref="C104:I104"/>
    <mergeCell ref="C105:I105"/>
    <mergeCell ref="B106:I106"/>
    <mergeCell ref="C107:I107"/>
    <mergeCell ref="C96:I96"/>
    <mergeCell ref="C97:I97"/>
    <mergeCell ref="C98:I98"/>
    <mergeCell ref="C99:I99"/>
    <mergeCell ref="B100:I100"/>
    <mergeCell ref="C101:I101"/>
    <mergeCell ref="B86:I86"/>
    <mergeCell ref="B87:I87"/>
    <mergeCell ref="B88:I88"/>
    <mergeCell ref="B93:I93"/>
    <mergeCell ref="C94:I94"/>
    <mergeCell ref="C95:I95"/>
    <mergeCell ref="C77:I77"/>
    <mergeCell ref="C78:I78"/>
    <mergeCell ref="C79:I79"/>
    <mergeCell ref="C80:I80"/>
    <mergeCell ref="C81:I81"/>
    <mergeCell ref="B85:I85"/>
    <mergeCell ref="B71:I71"/>
    <mergeCell ref="B72:I72"/>
    <mergeCell ref="B73:I73"/>
    <mergeCell ref="B74:I74"/>
    <mergeCell ref="B75:I75"/>
    <mergeCell ref="C76:I76"/>
    <mergeCell ref="B59:I59"/>
    <mergeCell ref="B66:I66"/>
    <mergeCell ref="B67:I67"/>
    <mergeCell ref="B68:I68"/>
    <mergeCell ref="B69:I69"/>
    <mergeCell ref="B70:I70"/>
    <mergeCell ref="B53:I53"/>
    <mergeCell ref="B54:I54"/>
    <mergeCell ref="B55:I55"/>
    <mergeCell ref="B56:I56"/>
    <mergeCell ref="B57:I57"/>
    <mergeCell ref="B58:I58"/>
    <mergeCell ref="B47:E47"/>
    <mergeCell ref="F47:I47"/>
    <mergeCell ref="B48:E48"/>
    <mergeCell ref="F48:I48"/>
    <mergeCell ref="B49:E49"/>
    <mergeCell ref="F49:I49"/>
    <mergeCell ref="B44:E44"/>
    <mergeCell ref="F44:I44"/>
    <mergeCell ref="B45:E45"/>
    <mergeCell ref="F45:I45"/>
    <mergeCell ref="B46:E46"/>
    <mergeCell ref="F46:I46"/>
    <mergeCell ref="B35:I35"/>
    <mergeCell ref="B36:I36"/>
    <mergeCell ref="B37:I37"/>
    <mergeCell ref="B38:I38"/>
    <mergeCell ref="B39:I39"/>
    <mergeCell ref="B40:I40"/>
    <mergeCell ref="B26:I26"/>
    <mergeCell ref="B27:I27"/>
    <mergeCell ref="B28:I28"/>
    <mergeCell ref="B30:I30"/>
    <mergeCell ref="B31:I31"/>
    <mergeCell ref="B32:I32"/>
    <mergeCell ref="B23:I23"/>
    <mergeCell ref="B24:I24"/>
    <mergeCell ref="B25:I25"/>
    <mergeCell ref="C10:E10"/>
    <mergeCell ref="C11:E11"/>
    <mergeCell ref="C12:E12"/>
    <mergeCell ref="C13:E13"/>
    <mergeCell ref="C14:E14"/>
    <mergeCell ref="C15:E15"/>
    <mergeCell ref="B2:K2"/>
    <mergeCell ref="D4:J4"/>
    <mergeCell ref="F6:I6"/>
    <mergeCell ref="C7:F7"/>
    <mergeCell ref="C8:E8"/>
    <mergeCell ref="C9:E9"/>
    <mergeCell ref="C16:E16"/>
    <mergeCell ref="C17:E17"/>
    <mergeCell ref="C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2015_2016 TARIFFS_ELECTRICITY</vt:lpstr>
      <vt:lpstr>2015_2016 TARIFFS_SUNDRY</vt:lpstr>
      <vt:lpstr>2015_2016 TARIFFS_SUNDRY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dc:creator>
  <cp:lastModifiedBy>Khabo Ramosibi</cp:lastModifiedBy>
  <cp:lastPrinted>2015-03-28T21:11:11Z</cp:lastPrinted>
  <dcterms:created xsi:type="dcterms:W3CDTF">2009-07-02T09:06:42Z</dcterms:created>
  <dcterms:modified xsi:type="dcterms:W3CDTF">2015-04-10T16:13:44Z</dcterms:modified>
</cp:coreProperties>
</file>